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3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5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6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7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8.xml" ContentType="application/vnd.openxmlformats-officedocument.drawing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drawings/drawing9.xml" ContentType="application/vnd.openxmlformats-officedocument.drawing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10.xml" ContentType="application/vnd.openxmlformats-officedocument.drawing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drawings/drawing11.xml" ContentType="application/vnd.openxmlformats-officedocument.drawing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charts/chart82.xml" ContentType="application/vnd.openxmlformats-officedocument.drawingml.chart+xml"/>
  <Override PartName="/xl/charts/style82.xml" ContentType="application/vnd.ms-office.chartstyle+xml"/>
  <Override PartName="/xl/charts/colors82.xml" ContentType="application/vnd.ms-office.chartcolorstyle+xml"/>
  <Override PartName="/xl/charts/chart83.xml" ContentType="application/vnd.openxmlformats-officedocument.drawingml.chart+xml"/>
  <Override PartName="/xl/charts/style83.xml" ContentType="application/vnd.ms-office.chartstyle+xml"/>
  <Override PartName="/xl/charts/colors83.xml" ContentType="application/vnd.ms-office.chartcolorstyle+xml"/>
  <Override PartName="/xl/charts/chart84.xml" ContentType="application/vnd.openxmlformats-officedocument.drawingml.chart+xml"/>
  <Override PartName="/xl/charts/style84.xml" ContentType="application/vnd.ms-office.chartstyle+xml"/>
  <Override PartName="/xl/charts/colors84.xml" ContentType="application/vnd.ms-office.chartcolorstyle+xml"/>
  <Override PartName="/xl/charts/chart85.xml" ContentType="application/vnd.openxmlformats-officedocument.drawingml.chart+xml"/>
  <Override PartName="/xl/charts/style85.xml" ContentType="application/vnd.ms-office.chartstyle+xml"/>
  <Override PartName="/xl/charts/colors85.xml" ContentType="application/vnd.ms-office.chartcolorstyle+xml"/>
  <Override PartName="/xl/charts/chart86.xml" ContentType="application/vnd.openxmlformats-officedocument.drawingml.chart+xml"/>
  <Override PartName="/xl/charts/style86.xml" ContentType="application/vnd.ms-office.chartstyle+xml"/>
  <Override PartName="/xl/charts/colors86.xml" ContentType="application/vnd.ms-office.chartcolorstyle+xml"/>
  <Override PartName="/xl/charts/chart87.xml" ContentType="application/vnd.openxmlformats-officedocument.drawingml.chart+xml"/>
  <Override PartName="/xl/charts/style87.xml" ContentType="application/vnd.ms-office.chartstyle+xml"/>
  <Override PartName="/xl/charts/colors87.xml" ContentType="application/vnd.ms-office.chartcolorstyle+xml"/>
  <Override PartName="/xl/charts/chart88.xml" ContentType="application/vnd.openxmlformats-officedocument.drawingml.chart+xml"/>
  <Override PartName="/xl/charts/style88.xml" ContentType="application/vnd.ms-office.chartstyle+xml"/>
  <Override PartName="/xl/charts/colors88.xml" ContentType="application/vnd.ms-office.chartcolorstyle+xml"/>
  <Override PartName="/xl/drawings/drawing12.xml" ContentType="application/vnd.openxmlformats-officedocument.drawing+xml"/>
  <Override PartName="/xl/charts/chart89.xml" ContentType="application/vnd.openxmlformats-officedocument.drawingml.chart+xml"/>
  <Override PartName="/xl/charts/style89.xml" ContentType="application/vnd.ms-office.chartstyle+xml"/>
  <Override PartName="/xl/charts/colors89.xml" ContentType="application/vnd.ms-office.chartcolorstyle+xml"/>
  <Override PartName="/xl/charts/chart90.xml" ContentType="application/vnd.openxmlformats-officedocument.drawingml.chart+xml"/>
  <Override PartName="/xl/charts/style90.xml" ContentType="application/vnd.ms-office.chartstyle+xml"/>
  <Override PartName="/xl/charts/colors90.xml" ContentType="application/vnd.ms-office.chartcolorstyle+xml"/>
  <Override PartName="/xl/charts/chart91.xml" ContentType="application/vnd.openxmlformats-officedocument.drawingml.chart+xml"/>
  <Override PartName="/xl/charts/style91.xml" ContentType="application/vnd.ms-office.chartstyle+xml"/>
  <Override PartName="/xl/charts/colors91.xml" ContentType="application/vnd.ms-office.chartcolorstyle+xml"/>
  <Override PartName="/xl/charts/chart92.xml" ContentType="application/vnd.openxmlformats-officedocument.drawingml.chart+xml"/>
  <Override PartName="/xl/charts/style92.xml" ContentType="application/vnd.ms-office.chartstyle+xml"/>
  <Override PartName="/xl/charts/colors92.xml" ContentType="application/vnd.ms-office.chartcolorstyle+xml"/>
  <Override PartName="/xl/charts/chart93.xml" ContentType="application/vnd.openxmlformats-officedocument.drawingml.chart+xml"/>
  <Override PartName="/xl/charts/style93.xml" ContentType="application/vnd.ms-office.chartstyle+xml"/>
  <Override PartName="/xl/charts/colors93.xml" ContentType="application/vnd.ms-office.chartcolorstyle+xml"/>
  <Override PartName="/xl/charts/chart94.xml" ContentType="application/vnd.openxmlformats-officedocument.drawingml.chart+xml"/>
  <Override PartName="/xl/charts/style94.xml" ContentType="application/vnd.ms-office.chartstyle+xml"/>
  <Override PartName="/xl/charts/colors94.xml" ContentType="application/vnd.ms-office.chartcolorstyle+xml"/>
  <Override PartName="/xl/charts/chart95.xml" ContentType="application/vnd.openxmlformats-officedocument.drawingml.chart+xml"/>
  <Override PartName="/xl/charts/style95.xml" ContentType="application/vnd.ms-office.chartstyle+xml"/>
  <Override PartName="/xl/charts/colors95.xml" ContentType="application/vnd.ms-office.chartcolorstyle+xml"/>
  <Override PartName="/xl/charts/chart96.xml" ContentType="application/vnd.openxmlformats-officedocument.drawingml.chart+xml"/>
  <Override PartName="/xl/charts/style96.xml" ContentType="application/vnd.ms-office.chartstyle+xml"/>
  <Override PartName="/xl/charts/colors96.xml" ContentType="application/vnd.ms-office.chartcolorstyle+xml"/>
  <Override PartName="/xl/drawings/drawing13.xml" ContentType="application/vnd.openxmlformats-officedocument.drawing+xml"/>
  <Override PartName="/xl/charts/chart97.xml" ContentType="application/vnd.openxmlformats-officedocument.drawingml.chart+xml"/>
  <Override PartName="/xl/charts/style97.xml" ContentType="application/vnd.ms-office.chartstyle+xml"/>
  <Override PartName="/xl/charts/colors97.xml" ContentType="application/vnd.ms-office.chartcolorstyle+xml"/>
  <Override PartName="/xl/charts/chart98.xml" ContentType="application/vnd.openxmlformats-officedocument.drawingml.chart+xml"/>
  <Override PartName="/xl/charts/style98.xml" ContentType="application/vnd.ms-office.chartstyle+xml"/>
  <Override PartName="/xl/charts/colors98.xml" ContentType="application/vnd.ms-office.chartcolorstyle+xml"/>
  <Override PartName="/xl/charts/chart99.xml" ContentType="application/vnd.openxmlformats-officedocument.drawingml.chart+xml"/>
  <Override PartName="/xl/charts/style99.xml" ContentType="application/vnd.ms-office.chartstyle+xml"/>
  <Override PartName="/xl/charts/colors99.xml" ContentType="application/vnd.ms-office.chartcolorstyle+xml"/>
  <Override PartName="/xl/charts/chart100.xml" ContentType="application/vnd.openxmlformats-officedocument.drawingml.chart+xml"/>
  <Override PartName="/xl/charts/style100.xml" ContentType="application/vnd.ms-office.chartstyle+xml"/>
  <Override PartName="/xl/charts/colors100.xml" ContentType="application/vnd.ms-office.chartcolorstyle+xml"/>
  <Override PartName="/xl/charts/chart101.xml" ContentType="application/vnd.openxmlformats-officedocument.drawingml.chart+xml"/>
  <Override PartName="/xl/charts/style101.xml" ContentType="application/vnd.ms-office.chartstyle+xml"/>
  <Override PartName="/xl/charts/colors101.xml" ContentType="application/vnd.ms-office.chartcolorstyle+xml"/>
  <Override PartName="/xl/charts/chart102.xml" ContentType="application/vnd.openxmlformats-officedocument.drawingml.chart+xml"/>
  <Override PartName="/xl/charts/style102.xml" ContentType="application/vnd.ms-office.chartstyle+xml"/>
  <Override PartName="/xl/charts/colors102.xml" ContentType="application/vnd.ms-office.chartcolorstyle+xml"/>
  <Override PartName="/xl/charts/chart103.xml" ContentType="application/vnd.openxmlformats-officedocument.drawingml.chart+xml"/>
  <Override PartName="/xl/charts/style103.xml" ContentType="application/vnd.ms-office.chartstyle+xml"/>
  <Override PartName="/xl/charts/colors103.xml" ContentType="application/vnd.ms-office.chartcolorstyle+xml"/>
  <Override PartName="/xl/charts/chart104.xml" ContentType="application/vnd.openxmlformats-officedocument.drawingml.chart+xml"/>
  <Override PartName="/xl/charts/style104.xml" ContentType="application/vnd.ms-office.chartstyle+xml"/>
  <Override PartName="/xl/charts/colors104.xml" ContentType="application/vnd.ms-office.chartcolorstyle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style105.xml" ContentType="application/vnd.ms-office.chartstyle+xml"/>
  <Override PartName="/xl/charts/colors105.xml" ContentType="application/vnd.ms-office.chartcolorstyle+xml"/>
  <Override PartName="/xl/charts/chart106.xml" ContentType="application/vnd.openxmlformats-officedocument.drawingml.chart+xml"/>
  <Override PartName="/xl/charts/style106.xml" ContentType="application/vnd.ms-office.chartstyle+xml"/>
  <Override PartName="/xl/charts/colors106.xml" ContentType="application/vnd.ms-office.chartcolorstyle+xml"/>
  <Override PartName="/xl/charts/chart107.xml" ContentType="application/vnd.openxmlformats-officedocument.drawingml.chart+xml"/>
  <Override PartName="/xl/charts/style107.xml" ContentType="application/vnd.ms-office.chartstyle+xml"/>
  <Override PartName="/xl/charts/colors107.xml" ContentType="application/vnd.ms-office.chartcolorstyle+xml"/>
  <Override PartName="/xl/charts/chart108.xml" ContentType="application/vnd.openxmlformats-officedocument.drawingml.chart+xml"/>
  <Override PartName="/xl/charts/style108.xml" ContentType="application/vnd.ms-office.chartstyle+xml"/>
  <Override PartName="/xl/charts/colors108.xml" ContentType="application/vnd.ms-office.chartcolorstyle+xml"/>
  <Override PartName="/xl/charts/chart109.xml" ContentType="application/vnd.openxmlformats-officedocument.drawingml.chart+xml"/>
  <Override PartName="/xl/charts/style109.xml" ContentType="application/vnd.ms-office.chartstyle+xml"/>
  <Override PartName="/xl/charts/colors109.xml" ContentType="application/vnd.ms-office.chartcolorstyle+xml"/>
  <Override PartName="/xl/charts/chart110.xml" ContentType="application/vnd.openxmlformats-officedocument.drawingml.chart+xml"/>
  <Override PartName="/xl/charts/style110.xml" ContentType="application/vnd.ms-office.chartstyle+xml"/>
  <Override PartName="/xl/charts/colors110.xml" ContentType="application/vnd.ms-office.chartcolorstyle+xml"/>
  <Override PartName="/xl/charts/chart111.xml" ContentType="application/vnd.openxmlformats-officedocument.drawingml.chart+xml"/>
  <Override PartName="/xl/charts/style111.xml" ContentType="application/vnd.ms-office.chartstyle+xml"/>
  <Override PartName="/xl/charts/colors111.xml" ContentType="application/vnd.ms-office.chartcolorstyle+xml"/>
  <Override PartName="/xl/charts/chart112.xml" ContentType="application/vnd.openxmlformats-officedocument.drawingml.chart+xml"/>
  <Override PartName="/xl/charts/style112.xml" ContentType="application/vnd.ms-office.chartstyle+xml"/>
  <Override PartName="/xl/charts/colors112.xml" ContentType="application/vnd.ms-office.chartcolorstyle+xml"/>
  <Override PartName="/xl/drawings/drawing15.xml" ContentType="application/vnd.openxmlformats-officedocument.drawing+xml"/>
  <Override PartName="/xl/charts/chart113.xml" ContentType="application/vnd.openxmlformats-officedocument.drawingml.chart+xml"/>
  <Override PartName="/xl/charts/style113.xml" ContentType="application/vnd.ms-office.chartstyle+xml"/>
  <Override PartName="/xl/charts/colors113.xml" ContentType="application/vnd.ms-office.chartcolorstyle+xml"/>
  <Override PartName="/xl/charts/chart114.xml" ContentType="application/vnd.openxmlformats-officedocument.drawingml.chart+xml"/>
  <Override PartName="/xl/charts/style114.xml" ContentType="application/vnd.ms-office.chartstyle+xml"/>
  <Override PartName="/xl/charts/colors114.xml" ContentType="application/vnd.ms-office.chartcolorstyle+xml"/>
  <Override PartName="/xl/charts/chart115.xml" ContentType="application/vnd.openxmlformats-officedocument.drawingml.chart+xml"/>
  <Override PartName="/xl/charts/style115.xml" ContentType="application/vnd.ms-office.chartstyle+xml"/>
  <Override PartName="/xl/charts/colors115.xml" ContentType="application/vnd.ms-office.chartcolorstyle+xml"/>
  <Override PartName="/xl/charts/chart116.xml" ContentType="application/vnd.openxmlformats-officedocument.drawingml.chart+xml"/>
  <Override PartName="/xl/charts/style116.xml" ContentType="application/vnd.ms-office.chartstyle+xml"/>
  <Override PartName="/xl/charts/colors116.xml" ContentType="application/vnd.ms-office.chartcolorstyle+xml"/>
  <Override PartName="/xl/charts/chart117.xml" ContentType="application/vnd.openxmlformats-officedocument.drawingml.chart+xml"/>
  <Override PartName="/xl/charts/style117.xml" ContentType="application/vnd.ms-office.chartstyle+xml"/>
  <Override PartName="/xl/charts/colors117.xml" ContentType="application/vnd.ms-office.chartcolorstyle+xml"/>
  <Override PartName="/xl/charts/chart118.xml" ContentType="application/vnd.openxmlformats-officedocument.drawingml.chart+xml"/>
  <Override PartName="/xl/charts/style118.xml" ContentType="application/vnd.ms-office.chartstyle+xml"/>
  <Override PartName="/xl/charts/colors118.xml" ContentType="application/vnd.ms-office.chartcolorstyle+xml"/>
  <Override PartName="/xl/charts/chart119.xml" ContentType="application/vnd.openxmlformats-officedocument.drawingml.chart+xml"/>
  <Override PartName="/xl/charts/style119.xml" ContentType="application/vnd.ms-office.chartstyle+xml"/>
  <Override PartName="/xl/charts/colors119.xml" ContentType="application/vnd.ms-office.chartcolorstyle+xml"/>
  <Override PartName="/xl/charts/chart120.xml" ContentType="application/vnd.openxmlformats-officedocument.drawingml.chart+xml"/>
  <Override PartName="/xl/charts/style120.xml" ContentType="application/vnd.ms-office.chartstyle+xml"/>
  <Override PartName="/xl/charts/colors120.xml" ContentType="application/vnd.ms-office.chartcolorstyle+xml"/>
  <Override PartName="/xl/charts/chart121.xml" ContentType="application/vnd.openxmlformats-officedocument.drawingml.chart+xml"/>
  <Override PartName="/xl/charts/style121.xml" ContentType="application/vnd.ms-office.chartstyle+xml"/>
  <Override PartName="/xl/charts/colors121.xml" ContentType="application/vnd.ms-office.chartcolorstyle+xml"/>
  <Override PartName="/xl/charts/chart122.xml" ContentType="application/vnd.openxmlformats-officedocument.drawingml.chart+xml"/>
  <Override PartName="/xl/charts/style122.xml" ContentType="application/vnd.ms-office.chartstyle+xml"/>
  <Override PartName="/xl/charts/colors122.xml" ContentType="application/vnd.ms-office.chartcolorstyle+xml"/>
  <Override PartName="/xl/charts/chart123.xml" ContentType="application/vnd.openxmlformats-officedocument.drawingml.chart+xml"/>
  <Override PartName="/xl/charts/style123.xml" ContentType="application/vnd.ms-office.chartstyle+xml"/>
  <Override PartName="/xl/charts/colors123.xml" ContentType="application/vnd.ms-office.chartcolorstyle+xml"/>
  <Override PartName="/xl/drawings/drawing16.xml" ContentType="application/vnd.openxmlformats-officedocument.drawing+xml"/>
  <Override PartName="/xl/charts/chart124.xml" ContentType="application/vnd.openxmlformats-officedocument.drawingml.chart+xml"/>
  <Override PartName="/xl/charts/style124.xml" ContentType="application/vnd.ms-office.chartstyle+xml"/>
  <Override PartName="/xl/charts/colors124.xml" ContentType="application/vnd.ms-office.chartcolorstyle+xml"/>
  <Override PartName="/xl/charts/chart125.xml" ContentType="application/vnd.openxmlformats-officedocument.drawingml.chart+xml"/>
  <Override PartName="/xl/charts/style125.xml" ContentType="application/vnd.ms-office.chartstyle+xml"/>
  <Override PartName="/xl/charts/colors125.xml" ContentType="application/vnd.ms-office.chartcolorstyle+xml"/>
  <Override PartName="/xl/charts/chart126.xml" ContentType="application/vnd.openxmlformats-officedocument.drawingml.chart+xml"/>
  <Override PartName="/xl/charts/style126.xml" ContentType="application/vnd.ms-office.chartstyle+xml"/>
  <Override PartName="/xl/charts/colors126.xml" ContentType="application/vnd.ms-office.chartcolorstyle+xml"/>
  <Override PartName="/xl/charts/chart127.xml" ContentType="application/vnd.openxmlformats-officedocument.drawingml.chart+xml"/>
  <Override PartName="/xl/charts/style127.xml" ContentType="application/vnd.ms-office.chartstyle+xml"/>
  <Override PartName="/xl/charts/colors127.xml" ContentType="application/vnd.ms-office.chartcolorstyle+xml"/>
  <Override PartName="/xl/charts/chart128.xml" ContentType="application/vnd.openxmlformats-officedocument.drawingml.chart+xml"/>
  <Override PartName="/xl/charts/style128.xml" ContentType="application/vnd.ms-office.chartstyle+xml"/>
  <Override PartName="/xl/charts/colors128.xml" ContentType="application/vnd.ms-office.chartcolorstyle+xml"/>
  <Override PartName="/xl/charts/chart129.xml" ContentType="application/vnd.openxmlformats-officedocument.drawingml.chart+xml"/>
  <Override PartName="/xl/charts/style129.xml" ContentType="application/vnd.ms-office.chartstyle+xml"/>
  <Override PartName="/xl/charts/colors129.xml" ContentType="application/vnd.ms-office.chartcolorstyle+xml"/>
  <Override PartName="/xl/charts/chart130.xml" ContentType="application/vnd.openxmlformats-officedocument.drawingml.chart+xml"/>
  <Override PartName="/xl/charts/style130.xml" ContentType="application/vnd.ms-office.chartstyle+xml"/>
  <Override PartName="/xl/charts/colors130.xml" ContentType="application/vnd.ms-office.chartcolorstyle+xml"/>
  <Override PartName="/xl/charts/chart131.xml" ContentType="application/vnd.openxmlformats-officedocument.drawingml.chart+xml"/>
  <Override PartName="/xl/charts/style131.xml" ContentType="application/vnd.ms-office.chartstyle+xml"/>
  <Override PartName="/xl/charts/colors131.xml" ContentType="application/vnd.ms-office.chartcolorstyle+xml"/>
  <Override PartName="/xl/charts/chart132.xml" ContentType="application/vnd.openxmlformats-officedocument.drawingml.chart+xml"/>
  <Override PartName="/xl/charts/style132.xml" ContentType="application/vnd.ms-office.chartstyle+xml"/>
  <Override PartName="/xl/charts/colors132.xml" ContentType="application/vnd.ms-office.chartcolorstyle+xml"/>
  <Override PartName="/xl/charts/chart133.xml" ContentType="application/vnd.openxmlformats-officedocument.drawingml.chart+xml"/>
  <Override PartName="/xl/charts/style133.xml" ContentType="application/vnd.ms-office.chartstyle+xml"/>
  <Override PartName="/xl/charts/colors133.xml" ContentType="application/vnd.ms-office.chartcolorstyle+xml"/>
  <Override PartName="/xl/charts/chart134.xml" ContentType="application/vnd.openxmlformats-officedocument.drawingml.chart+xml"/>
  <Override PartName="/xl/charts/style134.xml" ContentType="application/vnd.ms-office.chartstyle+xml"/>
  <Override PartName="/xl/charts/colors13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016"/>
  <workbookPr/>
  <mc:AlternateContent xmlns:mc="http://schemas.openxmlformats.org/markup-compatibility/2006">
    <mc:Choice Requires="x15">
      <x15ac:absPath xmlns:x15ac="http://schemas.microsoft.com/office/spreadsheetml/2010/11/ac" url="/Users/lorenasaavedra/Documents/"/>
    </mc:Choice>
  </mc:AlternateContent>
  <bookViews>
    <workbookView xWindow="0" yWindow="460" windowWidth="25600" windowHeight="14140" tabRatio="500" firstSheet="12" activeTab="15"/>
  </bookViews>
  <sheets>
    <sheet name="Corridas a 60 ºC, ácido 2.23%" sheetId="1" r:id="rId1"/>
    <sheet name="Corridas a 60 ºC, ácido 2.23% 2" sheetId="4" r:id="rId2"/>
    <sheet name="Corridas a T.A, ácido 2.23% " sheetId="5" r:id="rId3"/>
    <sheet name="Corridas a 60º, ácido 2.23% (2)" sheetId="8" r:id="rId4"/>
    <sheet name="Corridas a T.A, ácido 2.23%(2) " sheetId="7" r:id="rId5"/>
    <sheet name="Corridas a T.A. Acero 10%" sheetId="10" r:id="rId6"/>
    <sheet name="Corridas a 60ªC. Aluminio 10%" sheetId="13" r:id="rId7"/>
    <sheet name="Corridas a 60º. Acero 10%" sheetId="14" r:id="rId8"/>
    <sheet name="Corridas a T.A. Aluminio 10%" sheetId="15" r:id="rId9"/>
    <sheet name="Corridas a T.A. Acero 1% " sheetId="21" r:id="rId10"/>
    <sheet name="Corridas a 60º. Aluminio 1%" sheetId="22" r:id="rId11"/>
    <sheet name="Corridas a 60º. Acero 1%  " sheetId="23" r:id="rId12"/>
    <sheet name="Corridas a T.A. Acero 5%   " sheetId="27" r:id="rId13"/>
    <sheet name="Corridas a T.A. Aluminio 1% " sheetId="28" r:id="rId14"/>
    <sheet name="Homoscedasticidad" sheetId="29" r:id="rId15"/>
    <sheet name="Soluciones" sheetId="30" r:id="rId16"/>
    <sheet name="Desviación estándar" sheetId="17" r:id="rId17"/>
    <sheet name="Eficiencia" sheetId="16" r:id="rId18"/>
    <sheet name="Acero " sheetId="20" r:id="rId19"/>
    <sheet name="Aluminio" sheetId="31" r:id="rId20"/>
    <sheet name="Cronograma" sheetId="2" r:id="rId21"/>
    <sheet name="Corridas" sheetId="6" r:id="rId22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0" i="30" l="1"/>
  <c r="D11" i="30"/>
  <c r="D12" i="30"/>
  <c r="D9" i="30"/>
  <c r="F12" i="30"/>
  <c r="F11" i="30"/>
  <c r="F10" i="30"/>
  <c r="F9" i="30"/>
  <c r="F3" i="30"/>
  <c r="F4" i="30"/>
  <c r="F5" i="30"/>
  <c r="F2" i="30"/>
  <c r="Z64" i="16"/>
  <c r="Y64" i="16"/>
  <c r="X64" i="16"/>
  <c r="W64" i="16"/>
  <c r="Z63" i="16"/>
  <c r="Y63" i="16"/>
  <c r="X63" i="16"/>
  <c r="W63" i="16"/>
  <c r="Z62" i="16"/>
  <c r="Y62" i="16"/>
  <c r="X62" i="16"/>
  <c r="W62" i="16"/>
  <c r="Z61" i="16"/>
  <c r="Y61" i="16"/>
  <c r="X61" i="16"/>
  <c r="W61" i="16"/>
  <c r="Z60" i="16"/>
  <c r="Y60" i="16"/>
  <c r="X60" i="16"/>
  <c r="W60" i="16"/>
  <c r="Z59" i="16"/>
  <c r="Y59" i="16"/>
  <c r="X59" i="16"/>
  <c r="W59" i="16"/>
  <c r="Z58" i="16"/>
  <c r="Y58" i="16"/>
  <c r="X58" i="16"/>
  <c r="W58" i="16"/>
  <c r="Z57" i="16"/>
  <c r="Y57" i="16"/>
  <c r="X57" i="16"/>
  <c r="W57" i="16"/>
  <c r="Z56" i="16"/>
  <c r="Y56" i="16"/>
  <c r="X56" i="16"/>
  <c r="W56" i="16"/>
  <c r="Z55" i="16"/>
  <c r="Y55" i="16"/>
  <c r="X55" i="16"/>
  <c r="W55" i="16"/>
  <c r="Z54" i="16"/>
  <c r="Y54" i="16"/>
  <c r="X54" i="16"/>
  <c r="W54" i="16"/>
  <c r="Z53" i="16"/>
  <c r="Y53" i="16"/>
  <c r="X53" i="16"/>
  <c r="W53" i="16"/>
  <c r="Z52" i="16"/>
  <c r="Y52" i="16"/>
  <c r="X52" i="16"/>
  <c r="W52" i="16"/>
  <c r="Z51" i="16"/>
  <c r="Y51" i="16"/>
  <c r="X51" i="16"/>
  <c r="W51" i="16"/>
  <c r="Z50" i="16"/>
  <c r="Y50" i="16"/>
  <c r="X50" i="16"/>
  <c r="W50" i="16"/>
  <c r="Z49" i="16"/>
  <c r="Y49" i="16"/>
  <c r="X49" i="16"/>
  <c r="W49" i="16"/>
  <c r="Z48" i="16"/>
  <c r="Y48" i="16"/>
  <c r="X48" i="16"/>
  <c r="W48" i="16"/>
  <c r="Z47" i="16"/>
  <c r="Y47" i="16"/>
  <c r="X47" i="16"/>
  <c r="W47" i="16"/>
  <c r="Z46" i="16"/>
  <c r="Y46" i="16"/>
  <c r="X46" i="16"/>
  <c r="W46" i="16"/>
  <c r="Z45" i="16"/>
  <c r="Y45" i="16"/>
  <c r="X45" i="16"/>
  <c r="W45" i="16"/>
  <c r="Z44" i="16"/>
  <c r="Y44" i="16"/>
  <c r="X44" i="16"/>
  <c r="W44" i="16"/>
  <c r="Z43" i="16"/>
  <c r="Y43" i="16"/>
  <c r="X43" i="16"/>
  <c r="W43" i="16"/>
  <c r="Z42" i="16"/>
  <c r="Y42" i="16"/>
  <c r="X42" i="16"/>
  <c r="W42" i="16"/>
  <c r="Z41" i="16"/>
  <c r="Y41" i="16"/>
  <c r="X41" i="16"/>
  <c r="W41" i="16"/>
  <c r="Z40" i="16"/>
  <c r="Y40" i="16"/>
  <c r="X40" i="16"/>
  <c r="W40" i="16"/>
  <c r="Z39" i="16"/>
  <c r="Y39" i="16"/>
  <c r="X39" i="16"/>
  <c r="W39" i="16"/>
  <c r="Z38" i="16"/>
  <c r="Y38" i="16"/>
  <c r="X38" i="16"/>
  <c r="W38" i="16"/>
  <c r="Z37" i="16"/>
  <c r="Y37" i="16"/>
  <c r="X37" i="16"/>
  <c r="W37" i="16"/>
  <c r="M64" i="16"/>
  <c r="L64" i="16"/>
  <c r="K64" i="16"/>
  <c r="J64" i="16"/>
  <c r="M63" i="16"/>
  <c r="L63" i="16"/>
  <c r="K63" i="16"/>
  <c r="J63" i="16"/>
  <c r="M62" i="16"/>
  <c r="L62" i="16"/>
  <c r="K62" i="16"/>
  <c r="J62" i="16"/>
  <c r="M61" i="16"/>
  <c r="L61" i="16"/>
  <c r="K61" i="16"/>
  <c r="J61" i="16"/>
  <c r="M60" i="16"/>
  <c r="L60" i="16"/>
  <c r="K60" i="16"/>
  <c r="J60" i="16"/>
  <c r="M59" i="16"/>
  <c r="L59" i="16"/>
  <c r="K59" i="16"/>
  <c r="J59" i="16"/>
  <c r="M58" i="16"/>
  <c r="L58" i="16"/>
  <c r="K58" i="16"/>
  <c r="J58" i="16"/>
  <c r="M57" i="16"/>
  <c r="L57" i="16"/>
  <c r="K57" i="16"/>
  <c r="J57" i="16"/>
  <c r="M56" i="16"/>
  <c r="L56" i="16"/>
  <c r="K56" i="16"/>
  <c r="J56" i="16"/>
  <c r="M55" i="16"/>
  <c r="L55" i="16"/>
  <c r="K55" i="16"/>
  <c r="J55" i="16"/>
  <c r="M54" i="16"/>
  <c r="L54" i="16"/>
  <c r="K54" i="16"/>
  <c r="J54" i="16"/>
  <c r="M53" i="16"/>
  <c r="L53" i="16"/>
  <c r="K53" i="16"/>
  <c r="J53" i="16"/>
  <c r="M52" i="16"/>
  <c r="L52" i="16"/>
  <c r="K52" i="16"/>
  <c r="J52" i="16"/>
  <c r="M51" i="16"/>
  <c r="L51" i="16"/>
  <c r="K51" i="16"/>
  <c r="J51" i="16"/>
  <c r="M50" i="16"/>
  <c r="L50" i="16"/>
  <c r="K50" i="16"/>
  <c r="J50" i="16"/>
  <c r="M49" i="16"/>
  <c r="L49" i="16"/>
  <c r="K49" i="16"/>
  <c r="J49" i="16"/>
  <c r="M48" i="16"/>
  <c r="L48" i="16"/>
  <c r="K48" i="16"/>
  <c r="J48" i="16"/>
  <c r="M47" i="16"/>
  <c r="L47" i="16"/>
  <c r="K47" i="16"/>
  <c r="J47" i="16"/>
  <c r="M46" i="16"/>
  <c r="L46" i="16"/>
  <c r="K46" i="16"/>
  <c r="J46" i="16"/>
  <c r="M45" i="16"/>
  <c r="L45" i="16"/>
  <c r="K45" i="16"/>
  <c r="J45" i="16"/>
  <c r="M44" i="16"/>
  <c r="L44" i="16"/>
  <c r="K44" i="16"/>
  <c r="J44" i="16"/>
  <c r="M43" i="16"/>
  <c r="L43" i="16"/>
  <c r="K43" i="16"/>
  <c r="J43" i="16"/>
  <c r="M42" i="16"/>
  <c r="L42" i="16"/>
  <c r="K42" i="16"/>
  <c r="J42" i="16"/>
  <c r="M41" i="16"/>
  <c r="L41" i="16"/>
  <c r="K41" i="16"/>
  <c r="J41" i="16"/>
  <c r="M40" i="16"/>
  <c r="L40" i="16"/>
  <c r="K40" i="16"/>
  <c r="J40" i="16"/>
  <c r="M39" i="16"/>
  <c r="L39" i="16"/>
  <c r="K39" i="16"/>
  <c r="J39" i="16"/>
  <c r="M38" i="16"/>
  <c r="L38" i="16"/>
  <c r="K38" i="16"/>
  <c r="J38" i="16"/>
  <c r="M37" i="16"/>
  <c r="L37" i="16"/>
  <c r="K37" i="16"/>
  <c r="J37" i="16"/>
  <c r="M24" i="31"/>
  <c r="L24" i="31"/>
  <c r="K24" i="31"/>
  <c r="J24" i="31"/>
  <c r="M23" i="31"/>
  <c r="L23" i="31"/>
  <c r="K23" i="31"/>
  <c r="J23" i="31"/>
  <c r="M22" i="31"/>
  <c r="L22" i="31"/>
  <c r="K22" i="31"/>
  <c r="J22" i="31"/>
  <c r="M21" i="31"/>
  <c r="L21" i="31"/>
  <c r="K21" i="31"/>
  <c r="J21" i="31"/>
  <c r="M20" i="31"/>
  <c r="L20" i="31"/>
  <c r="K20" i="31"/>
  <c r="J20" i="31"/>
  <c r="M19" i="31"/>
  <c r="L19" i="31"/>
  <c r="K19" i="31"/>
  <c r="J19" i="31"/>
  <c r="M18" i="31"/>
  <c r="L18" i="31"/>
  <c r="K18" i="31"/>
  <c r="J18" i="31"/>
  <c r="M17" i="31"/>
  <c r="L17" i="31"/>
  <c r="K17" i="31"/>
  <c r="J17" i="31"/>
  <c r="M16" i="31"/>
  <c r="L16" i="31"/>
  <c r="K16" i="31"/>
  <c r="J16" i="31"/>
  <c r="M15" i="31"/>
  <c r="L15" i="31"/>
  <c r="K15" i="31"/>
  <c r="J15" i="31"/>
  <c r="M14" i="31"/>
  <c r="L14" i="31"/>
  <c r="K14" i="31"/>
  <c r="J14" i="31"/>
  <c r="M13" i="31"/>
  <c r="L13" i="31"/>
  <c r="K13" i="31"/>
  <c r="J13" i="31"/>
  <c r="M12" i="31"/>
  <c r="L12" i="31"/>
  <c r="K12" i="31"/>
  <c r="J12" i="31"/>
  <c r="M11" i="31"/>
  <c r="L11" i="31"/>
  <c r="K11" i="31"/>
  <c r="J11" i="31"/>
  <c r="M10" i="31"/>
  <c r="L10" i="31"/>
  <c r="K10" i="31"/>
  <c r="J10" i="31"/>
  <c r="M9" i="31"/>
  <c r="L9" i="31"/>
  <c r="K9" i="31"/>
  <c r="J9" i="31"/>
  <c r="M8" i="31"/>
  <c r="L8" i="31"/>
  <c r="K8" i="31"/>
  <c r="J8" i="31"/>
  <c r="M7" i="31"/>
  <c r="L7" i="31"/>
  <c r="K7" i="31"/>
  <c r="J7" i="31"/>
  <c r="M6" i="31"/>
  <c r="L6" i="31"/>
  <c r="K6" i="31"/>
  <c r="J6" i="31"/>
  <c r="M5" i="31"/>
  <c r="L5" i="31"/>
  <c r="K5" i="31"/>
  <c r="J5" i="31"/>
  <c r="J29" i="16"/>
  <c r="F39" i="27"/>
  <c r="H38" i="27"/>
  <c r="BG15" i="27"/>
  <c r="AR15" i="27"/>
  <c r="AC15" i="27"/>
  <c r="N15" i="27"/>
  <c r="F37" i="28"/>
  <c r="F36" i="28"/>
  <c r="BG15" i="28"/>
  <c r="BG14" i="28"/>
  <c r="AR15" i="28"/>
  <c r="AC15" i="28"/>
  <c r="N15" i="28"/>
  <c r="F36" i="21"/>
  <c r="G37" i="21"/>
  <c r="G36" i="21"/>
  <c r="AY10" i="28"/>
  <c r="AV6" i="28"/>
  <c r="AV7" i="28"/>
  <c r="AV8" i="28"/>
  <c r="AW7" i="28"/>
  <c r="AW8" i="28"/>
  <c r="AX7" i="28"/>
  <c r="AX8" i="28"/>
  <c r="AY8" i="28"/>
  <c r="BB10" i="28"/>
  <c r="AZ10" i="28"/>
  <c r="AW6" i="28"/>
  <c r="BC10" i="28"/>
  <c r="BA10" i="28"/>
  <c r="AX6" i="28"/>
  <c r="BD10" i="28"/>
  <c r="BF10" i="28"/>
  <c r="BG10" i="28"/>
  <c r="AY11" i="28"/>
  <c r="BB11" i="28"/>
  <c r="AZ11" i="28"/>
  <c r="BC11" i="28"/>
  <c r="BA11" i="28"/>
  <c r="BD11" i="28"/>
  <c r="BF11" i="28"/>
  <c r="BG11" i="28"/>
  <c r="AY12" i="28"/>
  <c r="BB12" i="28"/>
  <c r="AZ12" i="28"/>
  <c r="BC12" i="28"/>
  <c r="BA12" i="28"/>
  <c r="BD12" i="28"/>
  <c r="BF12" i="28"/>
  <c r="BG12" i="28"/>
  <c r="AY13" i="28"/>
  <c r="BB13" i="28"/>
  <c r="AZ13" i="28"/>
  <c r="BC13" i="28"/>
  <c r="BA13" i="28"/>
  <c r="BD13" i="28"/>
  <c r="BF13" i="28"/>
  <c r="BG13" i="28"/>
  <c r="F39" i="28"/>
  <c r="H39" i="28"/>
  <c r="G39" i="28"/>
  <c r="D39" i="28"/>
  <c r="U10" i="28"/>
  <c r="R6" i="28"/>
  <c r="R7" i="28"/>
  <c r="R8" i="28"/>
  <c r="S7" i="28"/>
  <c r="S8" i="28"/>
  <c r="T7" i="28"/>
  <c r="T8" i="28"/>
  <c r="U8" i="28"/>
  <c r="X10" i="28"/>
  <c r="V10" i="28"/>
  <c r="S6" i="28"/>
  <c r="Y10" i="28"/>
  <c r="W10" i="28"/>
  <c r="T6" i="28"/>
  <c r="Z10" i="28"/>
  <c r="AB10" i="28"/>
  <c r="AC10" i="28"/>
  <c r="U11" i="28"/>
  <c r="X11" i="28"/>
  <c r="V11" i="28"/>
  <c r="Y11" i="28"/>
  <c r="W11" i="28"/>
  <c r="Z11" i="28"/>
  <c r="AB11" i="28"/>
  <c r="AC11" i="28"/>
  <c r="U12" i="28"/>
  <c r="X12" i="28"/>
  <c r="V12" i="28"/>
  <c r="Y12" i="28"/>
  <c r="W12" i="28"/>
  <c r="Z12" i="28"/>
  <c r="AB12" i="28"/>
  <c r="AC12" i="28"/>
  <c r="U13" i="28"/>
  <c r="X13" i="28"/>
  <c r="V13" i="28"/>
  <c r="Y13" i="28"/>
  <c r="W13" i="28"/>
  <c r="Z13" i="28"/>
  <c r="AB13" i="28"/>
  <c r="AC13" i="28"/>
  <c r="AC14" i="28"/>
  <c r="F38" i="28"/>
  <c r="H38" i="28"/>
  <c r="G38" i="28"/>
  <c r="D38" i="28"/>
  <c r="AJ10" i="28"/>
  <c r="AG6" i="28"/>
  <c r="AG7" i="28"/>
  <c r="AG8" i="28"/>
  <c r="AH7" i="28"/>
  <c r="AH8" i="28"/>
  <c r="AI7" i="28"/>
  <c r="AI8" i="28"/>
  <c r="AJ8" i="28"/>
  <c r="AM10" i="28"/>
  <c r="AK10" i="28"/>
  <c r="AH6" i="28"/>
  <c r="AN10" i="28"/>
  <c r="AL10" i="28"/>
  <c r="AI6" i="28"/>
  <c r="AO10" i="28"/>
  <c r="AQ10" i="28"/>
  <c r="AR10" i="28"/>
  <c r="AJ11" i="28"/>
  <c r="AM11" i="28"/>
  <c r="AK11" i="28"/>
  <c r="AN11" i="28"/>
  <c r="AL11" i="28"/>
  <c r="AO11" i="28"/>
  <c r="AQ11" i="28"/>
  <c r="AR11" i="28"/>
  <c r="AJ12" i="28"/>
  <c r="AM12" i="28"/>
  <c r="AK12" i="28"/>
  <c r="AN12" i="28"/>
  <c r="AL12" i="28"/>
  <c r="AO12" i="28"/>
  <c r="AQ12" i="28"/>
  <c r="AR12" i="28"/>
  <c r="AJ13" i="28"/>
  <c r="AM13" i="28"/>
  <c r="AK13" i="28"/>
  <c r="AN13" i="28"/>
  <c r="AL13" i="28"/>
  <c r="AO13" i="28"/>
  <c r="AQ13" i="28"/>
  <c r="AR13" i="28"/>
  <c r="AR14" i="28"/>
  <c r="H37" i="28"/>
  <c r="G37" i="28"/>
  <c r="D37" i="28"/>
  <c r="F10" i="28"/>
  <c r="C6" i="28"/>
  <c r="C7" i="28"/>
  <c r="C8" i="28"/>
  <c r="D7" i="28"/>
  <c r="D8" i="28"/>
  <c r="E7" i="28"/>
  <c r="E8" i="28"/>
  <c r="F8" i="28"/>
  <c r="I10" i="28"/>
  <c r="G10" i="28"/>
  <c r="D6" i="28"/>
  <c r="J10" i="28"/>
  <c r="H10" i="28"/>
  <c r="E6" i="28"/>
  <c r="K10" i="28"/>
  <c r="M10" i="28"/>
  <c r="N10" i="28"/>
  <c r="F11" i="28"/>
  <c r="I11" i="28"/>
  <c r="G11" i="28"/>
  <c r="J11" i="28"/>
  <c r="H11" i="28"/>
  <c r="K11" i="28"/>
  <c r="M11" i="28"/>
  <c r="N11" i="28"/>
  <c r="F12" i="28"/>
  <c r="I12" i="28"/>
  <c r="G12" i="28"/>
  <c r="J12" i="28"/>
  <c r="H12" i="28"/>
  <c r="K12" i="28"/>
  <c r="M12" i="28"/>
  <c r="N12" i="28"/>
  <c r="F13" i="28"/>
  <c r="I13" i="28"/>
  <c r="G13" i="28"/>
  <c r="J13" i="28"/>
  <c r="H13" i="28"/>
  <c r="K13" i="28"/>
  <c r="M13" i="28"/>
  <c r="N13" i="28"/>
  <c r="N14" i="28"/>
  <c r="H36" i="28"/>
  <c r="G36" i="28"/>
  <c r="E36" i="28"/>
  <c r="D36" i="28"/>
  <c r="BE13" i="28"/>
  <c r="AP13" i="28"/>
  <c r="AA13" i="28"/>
  <c r="L13" i="28"/>
  <c r="BE12" i="28"/>
  <c r="AP12" i="28"/>
  <c r="AA12" i="28"/>
  <c r="L12" i="28"/>
  <c r="BE11" i="28"/>
  <c r="AP11" i="28"/>
  <c r="AA11" i="28"/>
  <c r="L11" i="28"/>
  <c r="BE10" i="28"/>
  <c r="AP10" i="28"/>
  <c r="AA10" i="28"/>
  <c r="L10" i="28"/>
  <c r="BD7" i="28"/>
  <c r="BC7" i="28"/>
  <c r="BB7" i="28"/>
  <c r="AY7" i="28"/>
  <c r="AO7" i="28"/>
  <c r="AN7" i="28"/>
  <c r="AM7" i="28"/>
  <c r="AJ7" i="28"/>
  <c r="Z7" i="28"/>
  <c r="Y7" i="28"/>
  <c r="X7" i="28"/>
  <c r="U7" i="28"/>
  <c r="K7" i="28"/>
  <c r="J7" i="28"/>
  <c r="I7" i="28"/>
  <c r="F7" i="28"/>
  <c r="BD6" i="28"/>
  <c r="BC6" i="28"/>
  <c r="BB6" i="28"/>
  <c r="AY6" i="28"/>
  <c r="AO6" i="28"/>
  <c r="AN6" i="28"/>
  <c r="AM6" i="28"/>
  <c r="AJ6" i="28"/>
  <c r="Z6" i="28"/>
  <c r="Y6" i="28"/>
  <c r="X6" i="28"/>
  <c r="U6" i="28"/>
  <c r="K6" i="28"/>
  <c r="J6" i="28"/>
  <c r="I6" i="28"/>
  <c r="F6" i="28"/>
  <c r="AY5" i="28"/>
  <c r="AJ5" i="28"/>
  <c r="U5" i="28"/>
  <c r="F5" i="28"/>
  <c r="AY4" i="28"/>
  <c r="AJ4" i="28"/>
  <c r="U4" i="28"/>
  <c r="F4" i="28"/>
  <c r="AY3" i="28"/>
  <c r="AJ3" i="28"/>
  <c r="U3" i="28"/>
  <c r="F3" i="28"/>
  <c r="U13" i="27"/>
  <c r="R6" i="27"/>
  <c r="R7" i="27"/>
  <c r="R8" i="27"/>
  <c r="S7" i="27"/>
  <c r="S8" i="27"/>
  <c r="T7" i="27"/>
  <c r="T8" i="27"/>
  <c r="U8" i="27"/>
  <c r="X13" i="27"/>
  <c r="V13" i="27"/>
  <c r="S6" i="27"/>
  <c r="Y13" i="27"/>
  <c r="W13" i="27"/>
  <c r="T6" i="27"/>
  <c r="Z13" i="27"/>
  <c r="AB13" i="27"/>
  <c r="AC13" i="27"/>
  <c r="U10" i="27"/>
  <c r="X10" i="27"/>
  <c r="V10" i="27"/>
  <c r="Y10" i="27"/>
  <c r="W10" i="27"/>
  <c r="Z10" i="27"/>
  <c r="AB10" i="27"/>
  <c r="AC10" i="27"/>
  <c r="U11" i="27"/>
  <c r="X11" i="27"/>
  <c r="V11" i="27"/>
  <c r="Y11" i="27"/>
  <c r="W11" i="27"/>
  <c r="Z11" i="27"/>
  <c r="AB11" i="27"/>
  <c r="AC11" i="27"/>
  <c r="U12" i="27"/>
  <c r="X12" i="27"/>
  <c r="V12" i="27"/>
  <c r="Y12" i="27"/>
  <c r="W12" i="27"/>
  <c r="Z12" i="27"/>
  <c r="AB12" i="27"/>
  <c r="AC12" i="27"/>
  <c r="AC14" i="27"/>
  <c r="H39" i="27"/>
  <c r="G39" i="27"/>
  <c r="D39" i="27"/>
  <c r="F10" i="27"/>
  <c r="C6" i="27"/>
  <c r="C7" i="27"/>
  <c r="C8" i="27"/>
  <c r="D7" i="27"/>
  <c r="D8" i="27"/>
  <c r="E7" i="27"/>
  <c r="E8" i="27"/>
  <c r="F8" i="27"/>
  <c r="I10" i="27"/>
  <c r="G10" i="27"/>
  <c r="D6" i="27"/>
  <c r="J10" i="27"/>
  <c r="H10" i="27"/>
  <c r="E6" i="27"/>
  <c r="K10" i="27"/>
  <c r="M10" i="27"/>
  <c r="N10" i="27"/>
  <c r="F11" i="27"/>
  <c r="I11" i="27"/>
  <c r="G11" i="27"/>
  <c r="J11" i="27"/>
  <c r="H11" i="27"/>
  <c r="K11" i="27"/>
  <c r="M11" i="27"/>
  <c r="N11" i="27"/>
  <c r="F12" i="27"/>
  <c r="I12" i="27"/>
  <c r="G12" i="27"/>
  <c r="J12" i="27"/>
  <c r="H12" i="27"/>
  <c r="K12" i="27"/>
  <c r="M12" i="27"/>
  <c r="N12" i="27"/>
  <c r="F13" i="27"/>
  <c r="I13" i="27"/>
  <c r="G13" i="27"/>
  <c r="J13" i="27"/>
  <c r="H13" i="27"/>
  <c r="K13" i="27"/>
  <c r="M13" i="27"/>
  <c r="N13" i="27"/>
  <c r="N14" i="27"/>
  <c r="F38" i="27"/>
  <c r="G38" i="27"/>
  <c r="D38" i="27"/>
  <c r="AY12" i="27"/>
  <c r="AV6" i="27"/>
  <c r="AV7" i="27"/>
  <c r="AV8" i="27"/>
  <c r="AW7" i="27"/>
  <c r="AW8" i="27"/>
  <c r="AX7" i="27"/>
  <c r="AX8" i="27"/>
  <c r="AY8" i="27"/>
  <c r="BB12" i="27"/>
  <c r="AZ12" i="27"/>
  <c r="AW6" i="27"/>
  <c r="BC12" i="27"/>
  <c r="BA12" i="27"/>
  <c r="AX6" i="27"/>
  <c r="BD12" i="27"/>
  <c r="BF12" i="27"/>
  <c r="BG12" i="27"/>
  <c r="AY10" i="27"/>
  <c r="BB10" i="27"/>
  <c r="AZ10" i="27"/>
  <c r="BC10" i="27"/>
  <c r="BA10" i="27"/>
  <c r="BD10" i="27"/>
  <c r="BF10" i="27"/>
  <c r="BG10" i="27"/>
  <c r="AY11" i="27"/>
  <c r="BB11" i="27"/>
  <c r="AZ11" i="27"/>
  <c r="BC11" i="27"/>
  <c r="BA11" i="27"/>
  <c r="BD11" i="27"/>
  <c r="BF11" i="27"/>
  <c r="BG11" i="27"/>
  <c r="AY13" i="27"/>
  <c r="BB13" i="27"/>
  <c r="AZ13" i="27"/>
  <c r="BC13" i="27"/>
  <c r="BA13" i="27"/>
  <c r="BD13" i="27"/>
  <c r="BF13" i="27"/>
  <c r="BG13" i="27"/>
  <c r="BG14" i="27"/>
  <c r="F37" i="27"/>
  <c r="H37" i="27"/>
  <c r="G37" i="27"/>
  <c r="D37" i="27"/>
  <c r="AJ10" i="27"/>
  <c r="AG6" i="27"/>
  <c r="AG7" i="27"/>
  <c r="AG8" i="27"/>
  <c r="AH7" i="27"/>
  <c r="AH8" i="27"/>
  <c r="AI7" i="27"/>
  <c r="AI8" i="27"/>
  <c r="AJ8" i="27"/>
  <c r="AM10" i="27"/>
  <c r="AK10" i="27"/>
  <c r="AH6" i="27"/>
  <c r="AN10" i="27"/>
  <c r="AL10" i="27"/>
  <c r="AI6" i="27"/>
  <c r="AO10" i="27"/>
  <c r="AQ10" i="27"/>
  <c r="AR10" i="27"/>
  <c r="AJ11" i="27"/>
  <c r="AM11" i="27"/>
  <c r="AK11" i="27"/>
  <c r="AN11" i="27"/>
  <c r="AL11" i="27"/>
  <c r="AO11" i="27"/>
  <c r="AQ11" i="27"/>
  <c r="AR11" i="27"/>
  <c r="AJ12" i="27"/>
  <c r="AM12" i="27"/>
  <c r="AK12" i="27"/>
  <c r="AN12" i="27"/>
  <c r="AL12" i="27"/>
  <c r="AO12" i="27"/>
  <c r="AQ12" i="27"/>
  <c r="AR12" i="27"/>
  <c r="AJ13" i="27"/>
  <c r="AM13" i="27"/>
  <c r="AK13" i="27"/>
  <c r="AN13" i="27"/>
  <c r="AL13" i="27"/>
  <c r="AO13" i="27"/>
  <c r="AQ13" i="27"/>
  <c r="AR13" i="27"/>
  <c r="AR14" i="27"/>
  <c r="F36" i="27"/>
  <c r="H36" i="27"/>
  <c r="G36" i="27"/>
  <c r="E36" i="27"/>
  <c r="D36" i="27"/>
  <c r="BE13" i="27"/>
  <c r="AP13" i="27"/>
  <c r="AA13" i="27"/>
  <c r="L13" i="27"/>
  <c r="BE12" i="27"/>
  <c r="AP12" i="27"/>
  <c r="AA12" i="27"/>
  <c r="L12" i="27"/>
  <c r="BE11" i="27"/>
  <c r="AP11" i="27"/>
  <c r="AA11" i="27"/>
  <c r="L11" i="27"/>
  <c r="BE10" i="27"/>
  <c r="AP10" i="27"/>
  <c r="AA10" i="27"/>
  <c r="L10" i="27"/>
  <c r="BD7" i="27"/>
  <c r="BC7" i="27"/>
  <c r="BB7" i="27"/>
  <c r="AY7" i="27"/>
  <c r="AO7" i="27"/>
  <c r="AN7" i="27"/>
  <c r="AM7" i="27"/>
  <c r="AJ7" i="27"/>
  <c r="Z7" i="27"/>
  <c r="Y7" i="27"/>
  <c r="X7" i="27"/>
  <c r="U7" i="27"/>
  <c r="K7" i="27"/>
  <c r="J7" i="27"/>
  <c r="I7" i="27"/>
  <c r="F7" i="27"/>
  <c r="BD6" i="27"/>
  <c r="BC6" i="27"/>
  <c r="BB6" i="27"/>
  <c r="AY6" i="27"/>
  <c r="AO6" i="27"/>
  <c r="AN6" i="27"/>
  <c r="AM6" i="27"/>
  <c r="AJ6" i="27"/>
  <c r="Z6" i="27"/>
  <c r="Y6" i="27"/>
  <c r="X6" i="27"/>
  <c r="U6" i="27"/>
  <c r="K6" i="27"/>
  <c r="J6" i="27"/>
  <c r="I6" i="27"/>
  <c r="F6" i="27"/>
  <c r="AY5" i="27"/>
  <c r="AJ5" i="27"/>
  <c r="U5" i="27"/>
  <c r="F5" i="27"/>
  <c r="AY4" i="27"/>
  <c r="AJ4" i="27"/>
  <c r="U4" i="27"/>
  <c r="F4" i="27"/>
  <c r="AY3" i="27"/>
  <c r="AJ3" i="27"/>
  <c r="U3" i="27"/>
  <c r="F3" i="27"/>
  <c r="BG19" i="1"/>
  <c r="F39" i="1"/>
  <c r="G39" i="1"/>
  <c r="H40" i="1"/>
  <c r="G40" i="1"/>
  <c r="H39" i="1"/>
  <c r="H38" i="1"/>
  <c r="G38" i="1"/>
  <c r="H37" i="1"/>
  <c r="G37" i="1"/>
  <c r="D37" i="1"/>
  <c r="D38" i="5"/>
  <c r="F40" i="4"/>
  <c r="F39" i="4"/>
  <c r="F38" i="4"/>
  <c r="F37" i="4"/>
  <c r="D39" i="4"/>
  <c r="D38" i="4"/>
  <c r="D37" i="4"/>
  <c r="D37" i="5"/>
  <c r="F39" i="5"/>
  <c r="D39" i="5"/>
  <c r="D40" i="4"/>
  <c r="F39" i="13"/>
  <c r="G37" i="4"/>
  <c r="E37" i="4"/>
  <c r="D36" i="8"/>
  <c r="N19" i="4"/>
  <c r="H38" i="4"/>
  <c r="H39" i="4"/>
  <c r="H40" i="4"/>
  <c r="H37" i="4"/>
  <c r="G38" i="4"/>
  <c r="G39" i="4"/>
  <c r="G40" i="4"/>
  <c r="D40" i="5"/>
  <c r="G37" i="5"/>
  <c r="F37" i="5"/>
  <c r="F40" i="5"/>
  <c r="F38" i="5"/>
  <c r="H38" i="5"/>
  <c r="H39" i="5"/>
  <c r="H40" i="5"/>
  <c r="H37" i="5"/>
  <c r="G38" i="5"/>
  <c r="G39" i="5"/>
  <c r="G40" i="5"/>
  <c r="BG16" i="5"/>
  <c r="AR16" i="5"/>
  <c r="AC16" i="5"/>
  <c r="N16" i="5"/>
  <c r="AR15" i="8"/>
  <c r="AC15" i="8"/>
  <c r="N15" i="8"/>
  <c r="AR15" i="7"/>
  <c r="AC15" i="7"/>
  <c r="N15" i="7"/>
  <c r="F38" i="8"/>
  <c r="F36" i="8"/>
  <c r="F39" i="8"/>
  <c r="H39" i="8"/>
  <c r="G39" i="8"/>
  <c r="H38" i="8"/>
  <c r="G38" i="8"/>
  <c r="F37" i="8"/>
  <c r="H37" i="8"/>
  <c r="G37" i="8"/>
  <c r="H36" i="8"/>
  <c r="G36" i="8"/>
  <c r="E36" i="8"/>
  <c r="F39" i="7"/>
  <c r="H39" i="7"/>
  <c r="G39" i="7"/>
  <c r="F38" i="7"/>
  <c r="H38" i="7"/>
  <c r="G38" i="7"/>
  <c r="F37" i="7"/>
  <c r="H37" i="7"/>
  <c r="G37" i="7"/>
  <c r="F36" i="7"/>
  <c r="H36" i="7"/>
  <c r="G36" i="7"/>
  <c r="E36" i="7"/>
  <c r="F37" i="13"/>
  <c r="D37" i="7"/>
  <c r="D36" i="7"/>
  <c r="AC15" i="10"/>
  <c r="AR15" i="10"/>
  <c r="BG15" i="10"/>
  <c r="BG14" i="10"/>
  <c r="BA13" i="10"/>
  <c r="BD13" i="10"/>
  <c r="BF13" i="10"/>
  <c r="BG13" i="10"/>
  <c r="AR14" i="10"/>
  <c r="AC14" i="10"/>
  <c r="N15" i="10"/>
  <c r="F39" i="10"/>
  <c r="H39" i="10"/>
  <c r="G39" i="10"/>
  <c r="D39" i="10"/>
  <c r="F38" i="10"/>
  <c r="H38" i="10"/>
  <c r="G38" i="10"/>
  <c r="D38" i="10"/>
  <c r="F37" i="10"/>
  <c r="H37" i="10"/>
  <c r="G37" i="10"/>
  <c r="D37" i="10"/>
  <c r="F36" i="10"/>
  <c r="H36" i="10"/>
  <c r="G36" i="10"/>
  <c r="E36" i="10"/>
  <c r="D36" i="10"/>
  <c r="D36" i="13"/>
  <c r="D38" i="13"/>
  <c r="AC15" i="13"/>
  <c r="AC14" i="13"/>
  <c r="N15" i="13"/>
  <c r="H39" i="13"/>
  <c r="G39" i="13"/>
  <c r="D39" i="13"/>
  <c r="F38" i="13"/>
  <c r="H38" i="13"/>
  <c r="G38" i="13"/>
  <c r="H37" i="13"/>
  <c r="G37" i="13"/>
  <c r="D37" i="13"/>
  <c r="F36" i="13"/>
  <c r="H36" i="13"/>
  <c r="G36" i="13"/>
  <c r="E36" i="13"/>
  <c r="F37" i="14"/>
  <c r="BG15" i="14"/>
  <c r="AR15" i="14"/>
  <c r="AC15" i="14"/>
  <c r="N15" i="14"/>
  <c r="F39" i="14"/>
  <c r="F38" i="14"/>
  <c r="H39" i="14"/>
  <c r="G39" i="14"/>
  <c r="D39" i="14"/>
  <c r="H38" i="14"/>
  <c r="G38" i="14"/>
  <c r="D38" i="14"/>
  <c r="H37" i="14"/>
  <c r="G37" i="14"/>
  <c r="D37" i="14"/>
  <c r="F36" i="14"/>
  <c r="H36" i="14"/>
  <c r="G36" i="14"/>
  <c r="E36" i="14"/>
  <c r="D36" i="14"/>
  <c r="BG15" i="15"/>
  <c r="AR15" i="15"/>
  <c r="AC15" i="15"/>
  <c r="N15" i="15"/>
  <c r="F38" i="15"/>
  <c r="F37" i="15"/>
  <c r="G36" i="15"/>
  <c r="AR14" i="15"/>
  <c r="N14" i="15"/>
  <c r="F39" i="15"/>
  <c r="H39" i="15"/>
  <c r="G39" i="15"/>
  <c r="D39" i="15"/>
  <c r="H38" i="15"/>
  <c r="G38" i="15"/>
  <c r="D38" i="15"/>
  <c r="H37" i="15"/>
  <c r="G37" i="15"/>
  <c r="D37" i="15"/>
  <c r="F36" i="15"/>
  <c r="H36" i="15"/>
  <c r="E36" i="15"/>
  <c r="D36" i="15"/>
  <c r="AC15" i="21"/>
  <c r="BG15" i="21"/>
  <c r="BG14" i="21"/>
  <c r="AR15" i="21"/>
  <c r="AR14" i="21"/>
  <c r="N15" i="21"/>
  <c r="F38" i="21"/>
  <c r="F37" i="21"/>
  <c r="F39" i="21"/>
  <c r="H39" i="21"/>
  <c r="G39" i="21"/>
  <c r="D39" i="21"/>
  <c r="H38" i="21"/>
  <c r="G38" i="21"/>
  <c r="D38" i="21"/>
  <c r="H37" i="21"/>
  <c r="D37" i="21"/>
  <c r="H36" i="21"/>
  <c r="E36" i="21"/>
  <c r="D36" i="21"/>
  <c r="AL10" i="22"/>
  <c r="AO10" i="22"/>
  <c r="F37" i="22"/>
  <c r="F36" i="22"/>
  <c r="BG15" i="22"/>
  <c r="AR15" i="22"/>
  <c r="AC15" i="22"/>
  <c r="N15" i="22"/>
  <c r="N14" i="22"/>
  <c r="D39" i="22"/>
  <c r="D38" i="22"/>
  <c r="D37" i="22"/>
  <c r="D36" i="22"/>
  <c r="E36" i="22"/>
  <c r="H39" i="22"/>
  <c r="G39" i="22"/>
  <c r="F38" i="22"/>
  <c r="H38" i="22"/>
  <c r="G38" i="22"/>
  <c r="H37" i="22"/>
  <c r="G37" i="22"/>
  <c r="H36" i="22"/>
  <c r="G36" i="22"/>
  <c r="N15" i="23"/>
  <c r="H37" i="23"/>
  <c r="H38" i="23"/>
  <c r="H39" i="23"/>
  <c r="H36" i="23"/>
  <c r="G37" i="23"/>
  <c r="G38" i="23"/>
  <c r="G39" i="23"/>
  <c r="G36" i="23"/>
  <c r="F36" i="23"/>
  <c r="F37" i="23"/>
  <c r="F39" i="23"/>
  <c r="F38" i="23"/>
  <c r="BG15" i="23"/>
  <c r="AR15" i="23"/>
  <c r="AC15" i="23"/>
  <c r="E36" i="23"/>
  <c r="D39" i="23"/>
  <c r="D38" i="23"/>
  <c r="D37" i="23"/>
  <c r="D36" i="23"/>
  <c r="W25" i="16"/>
  <c r="W26" i="16"/>
  <c r="W27" i="16"/>
  <c r="W28" i="16"/>
  <c r="W29" i="16"/>
  <c r="X29" i="16"/>
  <c r="Y29" i="16"/>
  <c r="Z29" i="16"/>
  <c r="W30" i="16"/>
  <c r="X30" i="16"/>
  <c r="Y30" i="16"/>
  <c r="Z30" i="16"/>
  <c r="W31" i="16"/>
  <c r="X31" i="16"/>
  <c r="Y31" i="16"/>
  <c r="Z31" i="16"/>
  <c r="W32" i="16"/>
  <c r="X32" i="16"/>
  <c r="Y32" i="16"/>
  <c r="Z32" i="16"/>
  <c r="J25" i="16"/>
  <c r="K25" i="16"/>
  <c r="L25" i="16"/>
  <c r="M25" i="16"/>
  <c r="J26" i="16"/>
  <c r="K26" i="16"/>
  <c r="L26" i="16"/>
  <c r="M26" i="16"/>
  <c r="J27" i="16"/>
  <c r="K27" i="16"/>
  <c r="L27" i="16"/>
  <c r="M27" i="16"/>
  <c r="J28" i="16"/>
  <c r="K28" i="16"/>
  <c r="L28" i="16"/>
  <c r="M28" i="16"/>
  <c r="AQ10" i="22"/>
  <c r="I6" i="23"/>
  <c r="J6" i="23"/>
  <c r="K6" i="23"/>
  <c r="I7" i="23"/>
  <c r="J7" i="23"/>
  <c r="K7" i="23"/>
  <c r="AY10" i="23"/>
  <c r="AV6" i="23"/>
  <c r="AV7" i="23"/>
  <c r="AV8" i="23"/>
  <c r="AW7" i="23"/>
  <c r="AW8" i="23"/>
  <c r="AX7" i="23"/>
  <c r="AX8" i="23"/>
  <c r="AY8" i="23"/>
  <c r="BB10" i="23"/>
  <c r="AZ10" i="23"/>
  <c r="AW6" i="23"/>
  <c r="BC10" i="23"/>
  <c r="BA10" i="23"/>
  <c r="AX6" i="23"/>
  <c r="BD10" i="23"/>
  <c r="BF10" i="23"/>
  <c r="BG10" i="23"/>
  <c r="AY11" i="23"/>
  <c r="BB11" i="23"/>
  <c r="AZ11" i="23"/>
  <c r="BC11" i="23"/>
  <c r="BA11" i="23"/>
  <c r="BD11" i="23"/>
  <c r="BF11" i="23"/>
  <c r="BG11" i="23"/>
  <c r="AY12" i="23"/>
  <c r="BB12" i="23"/>
  <c r="AZ12" i="23"/>
  <c r="BC12" i="23"/>
  <c r="BA12" i="23"/>
  <c r="BD12" i="23"/>
  <c r="BF12" i="23"/>
  <c r="BG12" i="23"/>
  <c r="AY13" i="23"/>
  <c r="BB13" i="23"/>
  <c r="AZ13" i="23"/>
  <c r="BC13" i="23"/>
  <c r="BA13" i="23"/>
  <c r="BD13" i="23"/>
  <c r="BF13" i="23"/>
  <c r="BG13" i="23"/>
  <c r="BG14" i="23"/>
  <c r="U11" i="23"/>
  <c r="R6" i="23"/>
  <c r="R7" i="23"/>
  <c r="R8" i="23"/>
  <c r="S7" i="23"/>
  <c r="S8" i="23"/>
  <c r="T7" i="23"/>
  <c r="T8" i="23"/>
  <c r="U8" i="23"/>
  <c r="X11" i="23"/>
  <c r="V11" i="23"/>
  <c r="S6" i="23"/>
  <c r="Y11" i="23"/>
  <c r="W11" i="23"/>
  <c r="T6" i="23"/>
  <c r="Z11" i="23"/>
  <c r="AB11" i="23"/>
  <c r="AC11" i="23"/>
  <c r="U10" i="23"/>
  <c r="X10" i="23"/>
  <c r="V10" i="23"/>
  <c r="Y10" i="23"/>
  <c r="W10" i="23"/>
  <c r="Z10" i="23"/>
  <c r="AB10" i="23"/>
  <c r="AC10" i="23"/>
  <c r="U12" i="23"/>
  <c r="X12" i="23"/>
  <c r="V12" i="23"/>
  <c r="Y12" i="23"/>
  <c r="W12" i="23"/>
  <c r="Z12" i="23"/>
  <c r="AB12" i="23"/>
  <c r="AC12" i="23"/>
  <c r="U13" i="23"/>
  <c r="X13" i="23"/>
  <c r="V13" i="23"/>
  <c r="Y13" i="23"/>
  <c r="W13" i="23"/>
  <c r="Z13" i="23"/>
  <c r="AB13" i="23"/>
  <c r="AC13" i="23"/>
  <c r="AC14" i="23"/>
  <c r="AJ10" i="23"/>
  <c r="AG6" i="23"/>
  <c r="AG7" i="23"/>
  <c r="AG8" i="23"/>
  <c r="AH7" i="23"/>
  <c r="AH8" i="23"/>
  <c r="AI7" i="23"/>
  <c r="AI8" i="23"/>
  <c r="AJ8" i="23"/>
  <c r="AM10" i="23"/>
  <c r="AK10" i="23"/>
  <c r="AH6" i="23"/>
  <c r="AN10" i="23"/>
  <c r="AL10" i="23"/>
  <c r="AI6" i="23"/>
  <c r="AO10" i="23"/>
  <c r="AQ10" i="23"/>
  <c r="AR10" i="23"/>
  <c r="AJ11" i="23"/>
  <c r="AM11" i="23"/>
  <c r="AK11" i="23"/>
  <c r="AN11" i="23"/>
  <c r="AL11" i="23"/>
  <c r="AO11" i="23"/>
  <c r="AQ11" i="23"/>
  <c r="AR11" i="23"/>
  <c r="AJ12" i="23"/>
  <c r="AM12" i="23"/>
  <c r="AK12" i="23"/>
  <c r="AN12" i="23"/>
  <c r="AL12" i="23"/>
  <c r="AO12" i="23"/>
  <c r="AQ12" i="23"/>
  <c r="AR12" i="23"/>
  <c r="AJ13" i="23"/>
  <c r="AM13" i="23"/>
  <c r="AK13" i="23"/>
  <c r="AN13" i="23"/>
  <c r="AL13" i="23"/>
  <c r="AO13" i="23"/>
  <c r="AQ13" i="23"/>
  <c r="AR13" i="23"/>
  <c r="AR14" i="23"/>
  <c r="F10" i="23"/>
  <c r="C6" i="23"/>
  <c r="C7" i="23"/>
  <c r="C8" i="23"/>
  <c r="D7" i="23"/>
  <c r="D8" i="23"/>
  <c r="E7" i="23"/>
  <c r="E8" i="23"/>
  <c r="F8" i="23"/>
  <c r="I10" i="23"/>
  <c r="G10" i="23"/>
  <c r="D6" i="23"/>
  <c r="J10" i="23"/>
  <c r="H10" i="23"/>
  <c r="E6" i="23"/>
  <c r="K10" i="23"/>
  <c r="M10" i="23"/>
  <c r="N10" i="23"/>
  <c r="F11" i="23"/>
  <c r="I11" i="23"/>
  <c r="G11" i="23"/>
  <c r="J11" i="23"/>
  <c r="H11" i="23"/>
  <c r="K11" i="23"/>
  <c r="M11" i="23"/>
  <c r="N11" i="23"/>
  <c r="F12" i="23"/>
  <c r="I12" i="23"/>
  <c r="G12" i="23"/>
  <c r="J12" i="23"/>
  <c r="H12" i="23"/>
  <c r="K12" i="23"/>
  <c r="M12" i="23"/>
  <c r="N12" i="23"/>
  <c r="F13" i="23"/>
  <c r="I13" i="23"/>
  <c r="G13" i="23"/>
  <c r="J13" i="23"/>
  <c r="H13" i="23"/>
  <c r="K13" i="23"/>
  <c r="M13" i="23"/>
  <c r="N13" i="23"/>
  <c r="N14" i="23"/>
  <c r="BE13" i="23"/>
  <c r="AP13" i="23"/>
  <c r="AA13" i="23"/>
  <c r="L13" i="23"/>
  <c r="BE12" i="23"/>
  <c r="AP12" i="23"/>
  <c r="AA12" i="23"/>
  <c r="L12" i="23"/>
  <c r="BE11" i="23"/>
  <c r="AP11" i="23"/>
  <c r="AA11" i="23"/>
  <c r="L11" i="23"/>
  <c r="BE10" i="23"/>
  <c r="AP10" i="23"/>
  <c r="AA10" i="23"/>
  <c r="L10" i="23"/>
  <c r="BD7" i="23"/>
  <c r="BC7" i="23"/>
  <c r="BB7" i="23"/>
  <c r="AY7" i="23"/>
  <c r="AO7" i="23"/>
  <c r="AN7" i="23"/>
  <c r="AM7" i="23"/>
  <c r="AJ7" i="23"/>
  <c r="Z7" i="23"/>
  <c r="Y7" i="23"/>
  <c r="X7" i="23"/>
  <c r="U7" i="23"/>
  <c r="F7" i="23"/>
  <c r="BD6" i="23"/>
  <c r="BC6" i="23"/>
  <c r="BB6" i="23"/>
  <c r="AY6" i="23"/>
  <c r="AO6" i="23"/>
  <c r="AN6" i="23"/>
  <c r="AM6" i="23"/>
  <c r="AJ6" i="23"/>
  <c r="Z6" i="23"/>
  <c r="Y6" i="23"/>
  <c r="X6" i="23"/>
  <c r="U6" i="23"/>
  <c r="F6" i="23"/>
  <c r="AY5" i="23"/>
  <c r="AJ5" i="23"/>
  <c r="U5" i="23"/>
  <c r="F5" i="23"/>
  <c r="AY4" i="23"/>
  <c r="AJ4" i="23"/>
  <c r="U4" i="23"/>
  <c r="F4" i="23"/>
  <c r="AY3" i="23"/>
  <c r="AJ3" i="23"/>
  <c r="U3" i="23"/>
  <c r="F3" i="23"/>
  <c r="W5" i="16"/>
  <c r="M32" i="16"/>
  <c r="L32" i="16"/>
  <c r="K32" i="16"/>
  <c r="J32" i="16"/>
  <c r="M31" i="16"/>
  <c r="L31" i="16"/>
  <c r="K31" i="16"/>
  <c r="J31" i="16"/>
  <c r="M30" i="16"/>
  <c r="L30" i="16"/>
  <c r="K30" i="16"/>
  <c r="J30" i="16"/>
  <c r="M29" i="16"/>
  <c r="L29" i="16"/>
  <c r="K29" i="16"/>
  <c r="Z28" i="16"/>
  <c r="Y28" i="16"/>
  <c r="X28" i="16"/>
  <c r="Z27" i="16"/>
  <c r="Y27" i="16"/>
  <c r="X27" i="16"/>
  <c r="Z26" i="16"/>
  <c r="Y26" i="16"/>
  <c r="X26" i="16"/>
  <c r="Z25" i="16"/>
  <c r="Y25" i="16"/>
  <c r="X25" i="16"/>
  <c r="AZ10" i="21"/>
  <c r="BC10" i="21"/>
  <c r="K10" i="22"/>
  <c r="J10" i="22"/>
  <c r="I10" i="22"/>
  <c r="L10" i="22"/>
  <c r="AY10" i="22"/>
  <c r="AV6" i="22"/>
  <c r="AV7" i="22"/>
  <c r="AV8" i="22"/>
  <c r="AW7" i="22"/>
  <c r="AW8" i="22"/>
  <c r="AX7" i="22"/>
  <c r="AX8" i="22"/>
  <c r="AY8" i="22"/>
  <c r="BB10" i="22"/>
  <c r="AZ10" i="22"/>
  <c r="AW6" i="22"/>
  <c r="BC10" i="22"/>
  <c r="BA10" i="22"/>
  <c r="AX6" i="22"/>
  <c r="BD10" i="22"/>
  <c r="BF10" i="22"/>
  <c r="BG10" i="22"/>
  <c r="AY11" i="22"/>
  <c r="BB11" i="22"/>
  <c r="AZ11" i="22"/>
  <c r="BC11" i="22"/>
  <c r="BA11" i="22"/>
  <c r="BD11" i="22"/>
  <c r="BF11" i="22"/>
  <c r="BG11" i="22"/>
  <c r="AY12" i="22"/>
  <c r="BB12" i="22"/>
  <c r="AZ12" i="22"/>
  <c r="BC12" i="22"/>
  <c r="BA12" i="22"/>
  <c r="BD12" i="22"/>
  <c r="BF12" i="22"/>
  <c r="BG12" i="22"/>
  <c r="AY13" i="22"/>
  <c r="BB13" i="22"/>
  <c r="AZ13" i="22"/>
  <c r="BC13" i="22"/>
  <c r="BA13" i="22"/>
  <c r="BD13" i="22"/>
  <c r="BF13" i="22"/>
  <c r="BG13" i="22"/>
  <c r="BG14" i="22"/>
  <c r="F39" i="22"/>
  <c r="U11" i="22"/>
  <c r="R6" i="22"/>
  <c r="R7" i="22"/>
  <c r="R8" i="22"/>
  <c r="S7" i="22"/>
  <c r="S8" i="22"/>
  <c r="T7" i="22"/>
  <c r="T8" i="22"/>
  <c r="U8" i="22"/>
  <c r="X11" i="22"/>
  <c r="V11" i="22"/>
  <c r="S6" i="22"/>
  <c r="Y11" i="22"/>
  <c r="W11" i="22"/>
  <c r="T6" i="22"/>
  <c r="Z11" i="22"/>
  <c r="AB11" i="22"/>
  <c r="AC11" i="22"/>
  <c r="U10" i="22"/>
  <c r="X10" i="22"/>
  <c r="V10" i="22"/>
  <c r="Y10" i="22"/>
  <c r="W10" i="22"/>
  <c r="Z10" i="22"/>
  <c r="AB10" i="22"/>
  <c r="AC10" i="22"/>
  <c r="U12" i="22"/>
  <c r="X12" i="22"/>
  <c r="V12" i="22"/>
  <c r="Y12" i="22"/>
  <c r="W12" i="22"/>
  <c r="Z12" i="22"/>
  <c r="AB12" i="22"/>
  <c r="AC12" i="22"/>
  <c r="U13" i="22"/>
  <c r="X13" i="22"/>
  <c r="V13" i="22"/>
  <c r="Y13" i="22"/>
  <c r="W13" i="22"/>
  <c r="Z13" i="22"/>
  <c r="AB13" i="22"/>
  <c r="AC13" i="22"/>
  <c r="AC14" i="22"/>
  <c r="AJ10" i="22"/>
  <c r="AG6" i="22"/>
  <c r="AG7" i="22"/>
  <c r="AG8" i="22"/>
  <c r="AH7" i="22"/>
  <c r="AH8" i="22"/>
  <c r="AI7" i="22"/>
  <c r="AI8" i="22"/>
  <c r="AJ8" i="22"/>
  <c r="AM10" i="22"/>
  <c r="AK10" i="22"/>
  <c r="AH6" i="22"/>
  <c r="AN10" i="22"/>
  <c r="AI6" i="22"/>
  <c r="AR10" i="22"/>
  <c r="AJ11" i="22"/>
  <c r="AM11" i="22"/>
  <c r="AK11" i="22"/>
  <c r="AN11" i="22"/>
  <c r="AL11" i="22"/>
  <c r="AO11" i="22"/>
  <c r="AQ11" i="22"/>
  <c r="AR11" i="22"/>
  <c r="AJ12" i="22"/>
  <c r="AM12" i="22"/>
  <c r="AK12" i="22"/>
  <c r="AN12" i="22"/>
  <c r="AL12" i="22"/>
  <c r="AO12" i="22"/>
  <c r="AQ12" i="22"/>
  <c r="AR12" i="22"/>
  <c r="AJ13" i="22"/>
  <c r="AM13" i="22"/>
  <c r="AK13" i="22"/>
  <c r="AN13" i="22"/>
  <c r="AL13" i="22"/>
  <c r="AO13" i="22"/>
  <c r="AQ13" i="22"/>
  <c r="AR13" i="22"/>
  <c r="AR14" i="22"/>
  <c r="F10" i="22"/>
  <c r="C6" i="22"/>
  <c r="C7" i="22"/>
  <c r="C8" i="22"/>
  <c r="D7" i="22"/>
  <c r="D8" i="22"/>
  <c r="E7" i="22"/>
  <c r="E8" i="22"/>
  <c r="F8" i="22"/>
  <c r="G10" i="22"/>
  <c r="D6" i="22"/>
  <c r="H10" i="22"/>
  <c r="E6" i="22"/>
  <c r="M10" i="22"/>
  <c r="N10" i="22"/>
  <c r="F11" i="22"/>
  <c r="I11" i="22"/>
  <c r="G11" i="22"/>
  <c r="J11" i="22"/>
  <c r="H11" i="22"/>
  <c r="K11" i="22"/>
  <c r="M11" i="22"/>
  <c r="N11" i="22"/>
  <c r="F12" i="22"/>
  <c r="I12" i="22"/>
  <c r="G12" i="22"/>
  <c r="J12" i="22"/>
  <c r="H12" i="22"/>
  <c r="K12" i="22"/>
  <c r="M12" i="22"/>
  <c r="N12" i="22"/>
  <c r="F13" i="22"/>
  <c r="I13" i="22"/>
  <c r="G13" i="22"/>
  <c r="J13" i="22"/>
  <c r="H13" i="22"/>
  <c r="K13" i="22"/>
  <c r="M13" i="22"/>
  <c r="N13" i="22"/>
  <c r="BE13" i="22"/>
  <c r="AP13" i="22"/>
  <c r="AA13" i="22"/>
  <c r="L13" i="22"/>
  <c r="BE12" i="22"/>
  <c r="AP12" i="22"/>
  <c r="AA12" i="22"/>
  <c r="L12" i="22"/>
  <c r="BE11" i="22"/>
  <c r="AP11" i="22"/>
  <c r="AA11" i="22"/>
  <c r="L11" i="22"/>
  <c r="BE10" i="22"/>
  <c r="AP10" i="22"/>
  <c r="AA10" i="22"/>
  <c r="BD7" i="22"/>
  <c r="BC7" i="22"/>
  <c r="BB7" i="22"/>
  <c r="AY7" i="22"/>
  <c r="AO7" i="22"/>
  <c r="AN7" i="22"/>
  <c r="AM7" i="22"/>
  <c r="AJ7" i="22"/>
  <c r="Z7" i="22"/>
  <c r="Y7" i="22"/>
  <c r="X7" i="22"/>
  <c r="U7" i="22"/>
  <c r="K7" i="22"/>
  <c r="J7" i="22"/>
  <c r="I7" i="22"/>
  <c r="F7" i="22"/>
  <c r="BD6" i="22"/>
  <c r="BC6" i="22"/>
  <c r="BB6" i="22"/>
  <c r="AY6" i="22"/>
  <c r="AO6" i="22"/>
  <c r="AN6" i="22"/>
  <c r="AM6" i="22"/>
  <c r="AJ6" i="22"/>
  <c r="Z6" i="22"/>
  <c r="Y6" i="22"/>
  <c r="X6" i="22"/>
  <c r="U6" i="22"/>
  <c r="K6" i="22"/>
  <c r="J6" i="22"/>
  <c r="I6" i="22"/>
  <c r="F6" i="22"/>
  <c r="AY5" i="22"/>
  <c r="AJ5" i="22"/>
  <c r="U5" i="22"/>
  <c r="F5" i="22"/>
  <c r="AY4" i="22"/>
  <c r="AJ4" i="22"/>
  <c r="U4" i="22"/>
  <c r="F4" i="22"/>
  <c r="AY3" i="22"/>
  <c r="AJ3" i="22"/>
  <c r="U3" i="22"/>
  <c r="F3" i="22"/>
  <c r="AY10" i="21"/>
  <c r="AV6" i="21"/>
  <c r="AV7" i="21"/>
  <c r="AV8" i="21"/>
  <c r="AW7" i="21"/>
  <c r="AW8" i="21"/>
  <c r="AX7" i="21"/>
  <c r="AX8" i="21"/>
  <c r="AY8" i="21"/>
  <c r="BB10" i="21"/>
  <c r="AW6" i="21"/>
  <c r="BA10" i="21"/>
  <c r="AX6" i="21"/>
  <c r="BD10" i="21"/>
  <c r="BF10" i="21"/>
  <c r="BG10" i="21"/>
  <c r="AY11" i="21"/>
  <c r="BB11" i="21"/>
  <c r="AZ11" i="21"/>
  <c r="BC11" i="21"/>
  <c r="BA11" i="21"/>
  <c r="BD11" i="21"/>
  <c r="BF11" i="21"/>
  <c r="BG11" i="21"/>
  <c r="AY12" i="21"/>
  <c r="BB12" i="21"/>
  <c r="AZ12" i="21"/>
  <c r="BC12" i="21"/>
  <c r="BA12" i="21"/>
  <c r="BD12" i="21"/>
  <c r="BF12" i="21"/>
  <c r="BG12" i="21"/>
  <c r="AY13" i="21"/>
  <c r="BB13" i="21"/>
  <c r="AZ13" i="21"/>
  <c r="BC13" i="21"/>
  <c r="BA13" i="21"/>
  <c r="BD13" i="21"/>
  <c r="BF13" i="21"/>
  <c r="BG13" i="21"/>
  <c r="U11" i="21"/>
  <c r="R6" i="21"/>
  <c r="R7" i="21"/>
  <c r="R8" i="21"/>
  <c r="S7" i="21"/>
  <c r="S8" i="21"/>
  <c r="T7" i="21"/>
  <c r="T8" i="21"/>
  <c r="U8" i="21"/>
  <c r="X11" i="21"/>
  <c r="V11" i="21"/>
  <c r="S6" i="21"/>
  <c r="Y11" i="21"/>
  <c r="W11" i="21"/>
  <c r="T6" i="21"/>
  <c r="Z11" i="21"/>
  <c r="AB11" i="21"/>
  <c r="AC11" i="21"/>
  <c r="U10" i="21"/>
  <c r="X10" i="21"/>
  <c r="V10" i="21"/>
  <c r="Y10" i="21"/>
  <c r="W10" i="21"/>
  <c r="Z10" i="21"/>
  <c r="AB10" i="21"/>
  <c r="AC10" i="21"/>
  <c r="U12" i="21"/>
  <c r="X12" i="21"/>
  <c r="V12" i="21"/>
  <c r="Y12" i="21"/>
  <c r="W12" i="21"/>
  <c r="Z12" i="21"/>
  <c r="AB12" i="21"/>
  <c r="AC12" i="21"/>
  <c r="U13" i="21"/>
  <c r="X13" i="21"/>
  <c r="V13" i="21"/>
  <c r="Y13" i="21"/>
  <c r="W13" i="21"/>
  <c r="Z13" i="21"/>
  <c r="AB13" i="21"/>
  <c r="AC13" i="21"/>
  <c r="AC14" i="21"/>
  <c r="AJ10" i="21"/>
  <c r="AG6" i="21"/>
  <c r="AG7" i="21"/>
  <c r="AG8" i="21"/>
  <c r="AH7" i="21"/>
  <c r="AH8" i="21"/>
  <c r="AI7" i="21"/>
  <c r="AI8" i="21"/>
  <c r="AJ8" i="21"/>
  <c r="AM10" i="21"/>
  <c r="AK10" i="21"/>
  <c r="AH6" i="21"/>
  <c r="AN10" i="21"/>
  <c r="AL10" i="21"/>
  <c r="AI6" i="21"/>
  <c r="AO10" i="21"/>
  <c r="AQ10" i="21"/>
  <c r="AR10" i="21"/>
  <c r="AJ11" i="21"/>
  <c r="AM11" i="21"/>
  <c r="AK11" i="21"/>
  <c r="AN11" i="21"/>
  <c r="AL11" i="21"/>
  <c r="AO11" i="21"/>
  <c r="AQ11" i="21"/>
  <c r="AR11" i="21"/>
  <c r="AJ12" i="21"/>
  <c r="AM12" i="21"/>
  <c r="AK12" i="21"/>
  <c r="AN12" i="21"/>
  <c r="AL12" i="21"/>
  <c r="AO12" i="21"/>
  <c r="AQ12" i="21"/>
  <c r="AR12" i="21"/>
  <c r="AJ13" i="21"/>
  <c r="AM13" i="21"/>
  <c r="AK13" i="21"/>
  <c r="AN13" i="21"/>
  <c r="AL13" i="21"/>
  <c r="AO13" i="21"/>
  <c r="AQ13" i="21"/>
  <c r="AR13" i="21"/>
  <c r="F10" i="21"/>
  <c r="C6" i="21"/>
  <c r="C7" i="21"/>
  <c r="C8" i="21"/>
  <c r="D7" i="21"/>
  <c r="D8" i="21"/>
  <c r="E7" i="21"/>
  <c r="E8" i="21"/>
  <c r="F8" i="21"/>
  <c r="I10" i="21"/>
  <c r="G10" i="21"/>
  <c r="D6" i="21"/>
  <c r="J10" i="21"/>
  <c r="H10" i="21"/>
  <c r="E6" i="21"/>
  <c r="K10" i="21"/>
  <c r="M10" i="21"/>
  <c r="N10" i="21"/>
  <c r="F11" i="21"/>
  <c r="I11" i="21"/>
  <c r="G11" i="21"/>
  <c r="J11" i="21"/>
  <c r="H11" i="21"/>
  <c r="K11" i="21"/>
  <c r="M11" i="21"/>
  <c r="N11" i="21"/>
  <c r="F12" i="21"/>
  <c r="I12" i="21"/>
  <c r="G12" i="21"/>
  <c r="J12" i="21"/>
  <c r="H12" i="21"/>
  <c r="K12" i="21"/>
  <c r="M12" i="21"/>
  <c r="N12" i="21"/>
  <c r="F13" i="21"/>
  <c r="I13" i="21"/>
  <c r="G13" i="21"/>
  <c r="J13" i="21"/>
  <c r="H13" i="21"/>
  <c r="K13" i="21"/>
  <c r="M13" i="21"/>
  <c r="N13" i="21"/>
  <c r="N14" i="21"/>
  <c r="BE13" i="21"/>
  <c r="AP13" i="21"/>
  <c r="AA13" i="21"/>
  <c r="L13" i="21"/>
  <c r="BE12" i="21"/>
  <c r="AP12" i="21"/>
  <c r="AA12" i="21"/>
  <c r="L12" i="21"/>
  <c r="BE11" i="21"/>
  <c r="AP11" i="21"/>
  <c r="AA11" i="21"/>
  <c r="L11" i="21"/>
  <c r="BE10" i="21"/>
  <c r="AP10" i="21"/>
  <c r="AA10" i="21"/>
  <c r="L10" i="21"/>
  <c r="BD7" i="21"/>
  <c r="BC7" i="21"/>
  <c r="BB7" i="21"/>
  <c r="AY7" i="21"/>
  <c r="AO7" i="21"/>
  <c r="AN7" i="21"/>
  <c r="AM7" i="21"/>
  <c r="AJ7" i="21"/>
  <c r="Z7" i="21"/>
  <c r="Y7" i="21"/>
  <c r="X7" i="21"/>
  <c r="U7" i="21"/>
  <c r="K7" i="21"/>
  <c r="J7" i="21"/>
  <c r="I7" i="21"/>
  <c r="F7" i="21"/>
  <c r="BD6" i="21"/>
  <c r="BC6" i="21"/>
  <c r="BB6" i="21"/>
  <c r="AY6" i="21"/>
  <c r="AO6" i="21"/>
  <c r="AN6" i="21"/>
  <c r="AM6" i="21"/>
  <c r="AJ6" i="21"/>
  <c r="Z6" i="21"/>
  <c r="Y6" i="21"/>
  <c r="X6" i="21"/>
  <c r="U6" i="21"/>
  <c r="K6" i="21"/>
  <c r="J6" i="21"/>
  <c r="I6" i="21"/>
  <c r="F6" i="21"/>
  <c r="AY5" i="21"/>
  <c r="AJ5" i="21"/>
  <c r="U5" i="21"/>
  <c r="F5" i="21"/>
  <c r="AY4" i="21"/>
  <c r="AJ4" i="21"/>
  <c r="U4" i="21"/>
  <c r="F4" i="21"/>
  <c r="AY3" i="21"/>
  <c r="AJ3" i="21"/>
  <c r="U3" i="21"/>
  <c r="F3" i="21"/>
  <c r="K11" i="15"/>
  <c r="K12" i="15"/>
  <c r="K13" i="15"/>
  <c r="L11" i="15"/>
  <c r="J11" i="15"/>
  <c r="J12" i="15"/>
  <c r="J13" i="15"/>
  <c r="I11" i="15"/>
  <c r="I12" i="15"/>
  <c r="I13" i="15"/>
  <c r="H12" i="15"/>
  <c r="H13" i="15"/>
  <c r="G12" i="15"/>
  <c r="G13" i="15"/>
  <c r="M23" i="16"/>
  <c r="AN13" i="14"/>
  <c r="AL11" i="10"/>
  <c r="AL12" i="10"/>
  <c r="AL13" i="10"/>
  <c r="AK11" i="10"/>
  <c r="AK12" i="10"/>
  <c r="AK13" i="10"/>
  <c r="AJ11" i="10"/>
  <c r="AJ12" i="10"/>
  <c r="AJ13" i="10"/>
  <c r="AO11" i="10"/>
  <c r="AO12" i="10"/>
  <c r="AO13" i="10"/>
  <c r="AN11" i="10"/>
  <c r="AN12" i="10"/>
  <c r="AN13" i="10"/>
  <c r="AM11" i="10"/>
  <c r="AM12" i="10"/>
  <c r="AM13" i="10"/>
  <c r="AM10" i="10"/>
  <c r="AP11" i="10"/>
  <c r="Z22" i="16"/>
  <c r="Z23" i="16"/>
  <c r="Z24" i="16"/>
  <c r="Z21" i="16"/>
  <c r="Z17" i="16"/>
  <c r="Z18" i="16"/>
  <c r="Z19" i="16"/>
  <c r="Z20" i="16"/>
  <c r="Y18" i="16"/>
  <c r="Y19" i="16"/>
  <c r="Y20" i="16"/>
  <c r="Y17" i="16"/>
  <c r="Y24" i="16"/>
  <c r="Y22" i="16"/>
  <c r="Y23" i="16"/>
  <c r="Y21" i="16"/>
  <c r="X23" i="16"/>
  <c r="X24" i="16"/>
  <c r="X22" i="16"/>
  <c r="X21" i="16"/>
  <c r="X20" i="16"/>
  <c r="X18" i="16"/>
  <c r="X19" i="16"/>
  <c r="X17" i="16"/>
  <c r="W22" i="16"/>
  <c r="W23" i="16"/>
  <c r="W24" i="16"/>
  <c r="W21" i="16"/>
  <c r="W18" i="16"/>
  <c r="W19" i="16"/>
  <c r="W20" i="16"/>
  <c r="W17" i="16"/>
  <c r="Z12" i="16"/>
  <c r="Z13" i="16"/>
  <c r="Z14" i="16"/>
  <c r="Z15" i="16"/>
  <c r="Z16" i="16"/>
  <c r="Z11" i="16"/>
  <c r="Y12" i="16"/>
  <c r="Y13" i="16"/>
  <c r="Y14" i="16"/>
  <c r="Y15" i="16"/>
  <c r="Y16" i="16"/>
  <c r="Y11" i="16"/>
  <c r="Y9" i="16"/>
  <c r="X12" i="16"/>
  <c r="X13" i="16"/>
  <c r="X14" i="16"/>
  <c r="X15" i="16"/>
  <c r="X16" i="16"/>
  <c r="X11" i="16"/>
  <c r="W12" i="16"/>
  <c r="W13" i="16"/>
  <c r="W14" i="16"/>
  <c r="W15" i="16"/>
  <c r="W16" i="16"/>
  <c r="W11" i="16"/>
  <c r="Z6" i="16"/>
  <c r="Z7" i="16"/>
  <c r="Z8" i="16"/>
  <c r="Z9" i="16"/>
  <c r="Z10" i="16"/>
  <c r="Z5" i="16"/>
  <c r="Y6" i="16"/>
  <c r="Y7" i="16"/>
  <c r="Y8" i="16"/>
  <c r="Y10" i="16"/>
  <c r="Y5" i="16"/>
  <c r="X6" i="16"/>
  <c r="X7" i="16"/>
  <c r="X8" i="16"/>
  <c r="X9" i="16"/>
  <c r="X10" i="16"/>
  <c r="X5" i="16"/>
  <c r="W6" i="16"/>
  <c r="W7" i="16"/>
  <c r="W8" i="16"/>
  <c r="W9" i="16"/>
  <c r="W10" i="16"/>
  <c r="M22" i="16"/>
  <c r="M24" i="16"/>
  <c r="M21" i="16"/>
  <c r="L22" i="16"/>
  <c r="L23" i="16"/>
  <c r="L24" i="16"/>
  <c r="L21" i="16"/>
  <c r="K22" i="16"/>
  <c r="K23" i="16"/>
  <c r="K24" i="16"/>
  <c r="K21" i="16"/>
  <c r="J22" i="16"/>
  <c r="J23" i="16"/>
  <c r="J24" i="16"/>
  <c r="J21" i="16"/>
  <c r="M18" i="16"/>
  <c r="M19" i="16"/>
  <c r="M20" i="16"/>
  <c r="M17" i="16"/>
  <c r="L18" i="16"/>
  <c r="L19" i="16"/>
  <c r="L20" i="16"/>
  <c r="L17" i="16"/>
  <c r="K18" i="16"/>
  <c r="K19" i="16"/>
  <c r="K20" i="16"/>
  <c r="K17" i="16"/>
  <c r="J18" i="16"/>
  <c r="J19" i="16"/>
  <c r="J20" i="16"/>
  <c r="J17" i="16"/>
  <c r="M12" i="16"/>
  <c r="M13" i="16"/>
  <c r="M14" i="16"/>
  <c r="M15" i="16"/>
  <c r="M16" i="16"/>
  <c r="M11" i="16"/>
  <c r="L12" i="16"/>
  <c r="L13" i="16"/>
  <c r="L14" i="16"/>
  <c r="L15" i="16"/>
  <c r="L16" i="16"/>
  <c r="L11" i="16"/>
  <c r="K12" i="16"/>
  <c r="K13" i="16"/>
  <c r="K14" i="16"/>
  <c r="K15" i="16"/>
  <c r="K16" i="16"/>
  <c r="K11" i="16"/>
  <c r="J12" i="16"/>
  <c r="J13" i="16"/>
  <c r="J14" i="16"/>
  <c r="J15" i="16"/>
  <c r="J16" i="16"/>
  <c r="J11" i="16"/>
  <c r="M6" i="16"/>
  <c r="M7" i="16"/>
  <c r="M8" i="16"/>
  <c r="M9" i="16"/>
  <c r="M10" i="16"/>
  <c r="M5" i="16"/>
  <c r="L6" i="16"/>
  <c r="L7" i="16"/>
  <c r="L8" i="16"/>
  <c r="L9" i="16"/>
  <c r="L10" i="16"/>
  <c r="L5" i="16"/>
  <c r="K6" i="16"/>
  <c r="K7" i="16"/>
  <c r="K8" i="16"/>
  <c r="K9" i="16"/>
  <c r="K10" i="16"/>
  <c r="K5" i="16"/>
  <c r="J8" i="16"/>
  <c r="J9" i="16"/>
  <c r="J10" i="16"/>
  <c r="J7" i="16"/>
  <c r="J6" i="16"/>
  <c r="J5" i="16"/>
  <c r="W11" i="15"/>
  <c r="W12" i="15"/>
  <c r="W13" i="15"/>
  <c r="V11" i="15"/>
  <c r="V12" i="15"/>
  <c r="V13" i="15"/>
  <c r="V10" i="15"/>
  <c r="U11" i="15"/>
  <c r="U12" i="15"/>
  <c r="U13" i="15"/>
  <c r="U10" i="15"/>
  <c r="E8" i="13"/>
  <c r="AH8" i="14"/>
  <c r="C7" i="14"/>
  <c r="C8" i="14"/>
  <c r="AY10" i="15"/>
  <c r="AV6" i="15"/>
  <c r="AV7" i="15"/>
  <c r="AV8" i="15"/>
  <c r="AW7" i="15"/>
  <c r="AW8" i="15"/>
  <c r="AX7" i="15"/>
  <c r="AX8" i="15"/>
  <c r="AY8" i="15"/>
  <c r="BB10" i="15"/>
  <c r="AZ10" i="15"/>
  <c r="AW6" i="15"/>
  <c r="BC10" i="15"/>
  <c r="BA10" i="15"/>
  <c r="AX6" i="15"/>
  <c r="BD10" i="15"/>
  <c r="BF10" i="15"/>
  <c r="BG10" i="15"/>
  <c r="AY11" i="15"/>
  <c r="BB11" i="15"/>
  <c r="AZ11" i="15"/>
  <c r="BC11" i="15"/>
  <c r="BA11" i="15"/>
  <c r="BD11" i="15"/>
  <c r="BF11" i="15"/>
  <c r="BG11" i="15"/>
  <c r="AY12" i="15"/>
  <c r="BB12" i="15"/>
  <c r="AZ12" i="15"/>
  <c r="BC12" i="15"/>
  <c r="BA12" i="15"/>
  <c r="BD12" i="15"/>
  <c r="BF12" i="15"/>
  <c r="BG12" i="15"/>
  <c r="AY13" i="15"/>
  <c r="BB13" i="15"/>
  <c r="AZ13" i="15"/>
  <c r="BC13" i="15"/>
  <c r="BA13" i="15"/>
  <c r="BD13" i="15"/>
  <c r="BF13" i="15"/>
  <c r="BG13" i="15"/>
  <c r="BG14" i="15"/>
  <c r="R6" i="15"/>
  <c r="R7" i="15"/>
  <c r="R8" i="15"/>
  <c r="S7" i="15"/>
  <c r="S8" i="15"/>
  <c r="T7" i="15"/>
  <c r="T8" i="15"/>
  <c r="U8" i="15"/>
  <c r="X11" i="15"/>
  <c r="S6" i="15"/>
  <c r="Y11" i="15"/>
  <c r="T6" i="15"/>
  <c r="Z11" i="15"/>
  <c r="AB11" i="15"/>
  <c r="AC11" i="15"/>
  <c r="X10" i="15"/>
  <c r="Y10" i="15"/>
  <c r="W10" i="15"/>
  <c r="Z10" i="15"/>
  <c r="AB10" i="15"/>
  <c r="AC10" i="15"/>
  <c r="X12" i="15"/>
  <c r="Y12" i="15"/>
  <c r="Z12" i="15"/>
  <c r="AB12" i="15"/>
  <c r="AC12" i="15"/>
  <c r="X13" i="15"/>
  <c r="Y13" i="15"/>
  <c r="Z13" i="15"/>
  <c r="AB13" i="15"/>
  <c r="AC13" i="15"/>
  <c r="AC14" i="15"/>
  <c r="AJ10" i="15"/>
  <c r="AG6" i="15"/>
  <c r="AG7" i="15"/>
  <c r="AG8" i="15"/>
  <c r="AH7" i="15"/>
  <c r="AH8" i="15"/>
  <c r="AI7" i="15"/>
  <c r="AI8" i="15"/>
  <c r="AJ8" i="15"/>
  <c r="AM10" i="15"/>
  <c r="AK10" i="15"/>
  <c r="AH6" i="15"/>
  <c r="AN10" i="15"/>
  <c r="AL10" i="15"/>
  <c r="AI6" i="15"/>
  <c r="AO10" i="15"/>
  <c r="AQ10" i="15"/>
  <c r="AR10" i="15"/>
  <c r="AJ11" i="15"/>
  <c r="AM11" i="15"/>
  <c r="AK11" i="15"/>
  <c r="AN11" i="15"/>
  <c r="AL11" i="15"/>
  <c r="AO11" i="15"/>
  <c r="AQ11" i="15"/>
  <c r="AR11" i="15"/>
  <c r="AJ12" i="15"/>
  <c r="AM12" i="15"/>
  <c r="AK12" i="15"/>
  <c r="AN12" i="15"/>
  <c r="AL12" i="15"/>
  <c r="AO12" i="15"/>
  <c r="AQ12" i="15"/>
  <c r="AR12" i="15"/>
  <c r="AJ13" i="15"/>
  <c r="AM13" i="15"/>
  <c r="AK13" i="15"/>
  <c r="AN13" i="15"/>
  <c r="AL13" i="15"/>
  <c r="AO13" i="15"/>
  <c r="AQ13" i="15"/>
  <c r="AR13" i="15"/>
  <c r="F10" i="15"/>
  <c r="C6" i="15"/>
  <c r="C7" i="15"/>
  <c r="C8" i="15"/>
  <c r="D7" i="15"/>
  <c r="D8" i="15"/>
  <c r="E7" i="15"/>
  <c r="E8" i="15"/>
  <c r="F8" i="15"/>
  <c r="I10" i="15"/>
  <c r="G10" i="15"/>
  <c r="D6" i="15"/>
  <c r="J10" i="15"/>
  <c r="H10" i="15"/>
  <c r="E6" i="15"/>
  <c r="K10" i="15"/>
  <c r="M10" i="15"/>
  <c r="N10" i="15"/>
  <c r="F11" i="15"/>
  <c r="G11" i="15"/>
  <c r="H11" i="15"/>
  <c r="M11" i="15"/>
  <c r="N11" i="15"/>
  <c r="F12" i="15"/>
  <c r="M12" i="15"/>
  <c r="N12" i="15"/>
  <c r="F13" i="15"/>
  <c r="M13" i="15"/>
  <c r="N13" i="15"/>
  <c r="BE13" i="15"/>
  <c r="AP13" i="15"/>
  <c r="AA13" i="15"/>
  <c r="L13" i="15"/>
  <c r="BE12" i="15"/>
  <c r="AP12" i="15"/>
  <c r="AA12" i="15"/>
  <c r="L12" i="15"/>
  <c r="BE11" i="15"/>
  <c r="AP11" i="15"/>
  <c r="AA11" i="15"/>
  <c r="BE10" i="15"/>
  <c r="AP10" i="15"/>
  <c r="AA10" i="15"/>
  <c r="L10" i="15"/>
  <c r="BD7" i="15"/>
  <c r="BC7" i="15"/>
  <c r="BB7" i="15"/>
  <c r="AY7" i="15"/>
  <c r="AO7" i="15"/>
  <c r="AN7" i="15"/>
  <c r="AM7" i="15"/>
  <c r="AJ7" i="15"/>
  <c r="Z7" i="15"/>
  <c r="Y7" i="15"/>
  <c r="X7" i="15"/>
  <c r="U7" i="15"/>
  <c r="K7" i="15"/>
  <c r="J7" i="15"/>
  <c r="I7" i="15"/>
  <c r="F7" i="15"/>
  <c r="BD6" i="15"/>
  <c r="BC6" i="15"/>
  <c r="BB6" i="15"/>
  <c r="AY6" i="15"/>
  <c r="AO6" i="15"/>
  <c r="AN6" i="15"/>
  <c r="AM6" i="15"/>
  <c r="AJ6" i="15"/>
  <c r="Z6" i="15"/>
  <c r="Y6" i="15"/>
  <c r="X6" i="15"/>
  <c r="U6" i="15"/>
  <c r="K6" i="15"/>
  <c r="J6" i="15"/>
  <c r="I6" i="15"/>
  <c r="F6" i="15"/>
  <c r="AY5" i="15"/>
  <c r="AJ5" i="15"/>
  <c r="U5" i="15"/>
  <c r="F5" i="15"/>
  <c r="AY4" i="15"/>
  <c r="AJ4" i="15"/>
  <c r="U4" i="15"/>
  <c r="F4" i="15"/>
  <c r="AY3" i="15"/>
  <c r="AJ3" i="15"/>
  <c r="U3" i="15"/>
  <c r="F3" i="15"/>
  <c r="AY10" i="14"/>
  <c r="AV6" i="14"/>
  <c r="AV7" i="14"/>
  <c r="AV8" i="14"/>
  <c r="AW7" i="14"/>
  <c r="AW8" i="14"/>
  <c r="AX7" i="14"/>
  <c r="AX8" i="14"/>
  <c r="AY8" i="14"/>
  <c r="BB10" i="14"/>
  <c r="AZ10" i="14"/>
  <c r="AW6" i="14"/>
  <c r="BC10" i="14"/>
  <c r="BA10" i="14"/>
  <c r="AX6" i="14"/>
  <c r="BD10" i="14"/>
  <c r="BF10" i="14"/>
  <c r="BG10" i="14"/>
  <c r="AY11" i="14"/>
  <c r="BB11" i="14"/>
  <c r="AZ11" i="14"/>
  <c r="BC11" i="14"/>
  <c r="BA11" i="14"/>
  <c r="BD11" i="14"/>
  <c r="BF11" i="14"/>
  <c r="BG11" i="14"/>
  <c r="AY12" i="14"/>
  <c r="BB12" i="14"/>
  <c r="AZ12" i="14"/>
  <c r="BC12" i="14"/>
  <c r="BA12" i="14"/>
  <c r="BD12" i="14"/>
  <c r="BF12" i="14"/>
  <c r="BG12" i="14"/>
  <c r="AY13" i="14"/>
  <c r="BB13" i="14"/>
  <c r="AZ13" i="14"/>
  <c r="BC13" i="14"/>
  <c r="BA13" i="14"/>
  <c r="BD13" i="14"/>
  <c r="BF13" i="14"/>
  <c r="BG13" i="14"/>
  <c r="BG14" i="14"/>
  <c r="U11" i="14"/>
  <c r="R6" i="14"/>
  <c r="R7" i="14"/>
  <c r="R8" i="14"/>
  <c r="S7" i="14"/>
  <c r="S8" i="14"/>
  <c r="T7" i="14"/>
  <c r="T8" i="14"/>
  <c r="U8" i="14"/>
  <c r="X11" i="14"/>
  <c r="V11" i="14"/>
  <c r="S6" i="14"/>
  <c r="Y11" i="14"/>
  <c r="W11" i="14"/>
  <c r="T6" i="14"/>
  <c r="Z11" i="14"/>
  <c r="AB11" i="14"/>
  <c r="AC11" i="14"/>
  <c r="U10" i="14"/>
  <c r="X10" i="14"/>
  <c r="V10" i="14"/>
  <c r="Y10" i="14"/>
  <c r="W10" i="14"/>
  <c r="Z10" i="14"/>
  <c r="AB10" i="14"/>
  <c r="AC10" i="14"/>
  <c r="U12" i="14"/>
  <c r="X12" i="14"/>
  <c r="V12" i="14"/>
  <c r="Y12" i="14"/>
  <c r="W12" i="14"/>
  <c r="Z12" i="14"/>
  <c r="AB12" i="14"/>
  <c r="AC12" i="14"/>
  <c r="U13" i="14"/>
  <c r="X13" i="14"/>
  <c r="V13" i="14"/>
  <c r="Y13" i="14"/>
  <c r="W13" i="14"/>
  <c r="Z13" i="14"/>
  <c r="AB13" i="14"/>
  <c r="AC13" i="14"/>
  <c r="AC14" i="14"/>
  <c r="AJ10" i="14"/>
  <c r="AG6" i="14"/>
  <c r="AG7" i="14"/>
  <c r="AG8" i="14"/>
  <c r="AH7" i="14"/>
  <c r="AI7" i="14"/>
  <c r="AI8" i="14"/>
  <c r="AJ8" i="14"/>
  <c r="AM10" i="14"/>
  <c r="AK10" i="14"/>
  <c r="AH6" i="14"/>
  <c r="AN10" i="14"/>
  <c r="AL10" i="14"/>
  <c r="AI6" i="14"/>
  <c r="AO10" i="14"/>
  <c r="AQ10" i="14"/>
  <c r="AR10" i="14"/>
  <c r="AJ11" i="14"/>
  <c r="AM11" i="14"/>
  <c r="AK11" i="14"/>
  <c r="AN11" i="14"/>
  <c r="AL11" i="14"/>
  <c r="AO11" i="14"/>
  <c r="AQ11" i="14"/>
  <c r="AR11" i="14"/>
  <c r="AJ12" i="14"/>
  <c r="AM12" i="14"/>
  <c r="AK12" i="14"/>
  <c r="AN12" i="14"/>
  <c r="AL12" i="14"/>
  <c r="AO12" i="14"/>
  <c r="AQ12" i="14"/>
  <c r="AR12" i="14"/>
  <c r="AJ13" i="14"/>
  <c r="AM13" i="14"/>
  <c r="AK13" i="14"/>
  <c r="AL13" i="14"/>
  <c r="AO13" i="14"/>
  <c r="AQ13" i="14"/>
  <c r="AR13" i="14"/>
  <c r="AR14" i="14"/>
  <c r="F10" i="14"/>
  <c r="C6" i="14"/>
  <c r="D7" i="14"/>
  <c r="D8" i="14"/>
  <c r="E7" i="14"/>
  <c r="E8" i="14"/>
  <c r="F8" i="14"/>
  <c r="I10" i="14"/>
  <c r="G10" i="14"/>
  <c r="D6" i="14"/>
  <c r="J10" i="14"/>
  <c r="H10" i="14"/>
  <c r="E6" i="14"/>
  <c r="K10" i="14"/>
  <c r="M10" i="14"/>
  <c r="N10" i="14"/>
  <c r="F11" i="14"/>
  <c r="I11" i="14"/>
  <c r="G11" i="14"/>
  <c r="J11" i="14"/>
  <c r="H11" i="14"/>
  <c r="K11" i="14"/>
  <c r="M11" i="14"/>
  <c r="N11" i="14"/>
  <c r="F12" i="14"/>
  <c r="I12" i="14"/>
  <c r="G12" i="14"/>
  <c r="J12" i="14"/>
  <c r="H12" i="14"/>
  <c r="K12" i="14"/>
  <c r="M12" i="14"/>
  <c r="N12" i="14"/>
  <c r="F13" i="14"/>
  <c r="I13" i="14"/>
  <c r="G13" i="14"/>
  <c r="J13" i="14"/>
  <c r="H13" i="14"/>
  <c r="K13" i="14"/>
  <c r="M13" i="14"/>
  <c r="N13" i="14"/>
  <c r="N14" i="14"/>
  <c r="BE13" i="14"/>
  <c r="AP13" i="14"/>
  <c r="AA13" i="14"/>
  <c r="L13" i="14"/>
  <c r="BE12" i="14"/>
  <c r="AP12" i="14"/>
  <c r="AA12" i="14"/>
  <c r="L12" i="14"/>
  <c r="BE11" i="14"/>
  <c r="AP11" i="14"/>
  <c r="AA11" i="14"/>
  <c r="L11" i="14"/>
  <c r="BE10" i="14"/>
  <c r="AP10" i="14"/>
  <c r="AA10" i="14"/>
  <c r="L10" i="14"/>
  <c r="BD7" i="14"/>
  <c r="BC7" i="14"/>
  <c r="BB7" i="14"/>
  <c r="AY7" i="14"/>
  <c r="AO7" i="14"/>
  <c r="AN7" i="14"/>
  <c r="AM7" i="14"/>
  <c r="AJ7" i="14"/>
  <c r="Z7" i="14"/>
  <c r="Y7" i="14"/>
  <c r="X7" i="14"/>
  <c r="U7" i="14"/>
  <c r="K7" i="14"/>
  <c r="J7" i="14"/>
  <c r="I7" i="14"/>
  <c r="F7" i="14"/>
  <c r="BD6" i="14"/>
  <c r="BC6" i="14"/>
  <c r="BB6" i="14"/>
  <c r="AY6" i="14"/>
  <c r="AO6" i="14"/>
  <c r="AN6" i="14"/>
  <c r="AM6" i="14"/>
  <c r="AJ6" i="14"/>
  <c r="Z6" i="14"/>
  <c r="Y6" i="14"/>
  <c r="X6" i="14"/>
  <c r="U6" i="14"/>
  <c r="K6" i="14"/>
  <c r="J6" i="14"/>
  <c r="I6" i="14"/>
  <c r="F6" i="14"/>
  <c r="AY5" i="14"/>
  <c r="AJ5" i="14"/>
  <c r="U5" i="14"/>
  <c r="F5" i="14"/>
  <c r="AY4" i="14"/>
  <c r="AJ4" i="14"/>
  <c r="U4" i="14"/>
  <c r="F4" i="14"/>
  <c r="AY3" i="14"/>
  <c r="AJ3" i="14"/>
  <c r="U3" i="14"/>
  <c r="F3" i="14"/>
  <c r="AQ13" i="10"/>
  <c r="AR13" i="10"/>
  <c r="AQ11" i="10"/>
  <c r="AR11" i="10"/>
  <c r="AQ12" i="10"/>
  <c r="AR12" i="10"/>
  <c r="H11" i="10"/>
  <c r="H12" i="10"/>
  <c r="H13" i="10"/>
  <c r="H10" i="13"/>
  <c r="H11" i="13"/>
  <c r="H12" i="13"/>
  <c r="H13" i="13"/>
  <c r="K13" i="10"/>
  <c r="G13" i="10"/>
  <c r="J13" i="10"/>
  <c r="F13" i="10"/>
  <c r="I13" i="10"/>
  <c r="L13" i="10"/>
  <c r="K11" i="10"/>
  <c r="L11" i="10"/>
  <c r="K12" i="10"/>
  <c r="L12" i="10"/>
  <c r="AK10" i="13"/>
  <c r="AY10" i="13"/>
  <c r="BA10" i="13"/>
  <c r="AZ10" i="13"/>
  <c r="AZ13" i="13"/>
  <c r="AZ11" i="13"/>
  <c r="AZ12" i="13"/>
  <c r="BA11" i="13"/>
  <c r="BA12" i="13"/>
  <c r="BA13" i="13"/>
  <c r="BC11" i="13"/>
  <c r="BD11" i="13"/>
  <c r="BE11" i="13"/>
  <c r="BD12" i="13"/>
  <c r="BC12" i="13"/>
  <c r="BE12" i="13"/>
  <c r="BD13" i="13"/>
  <c r="BC13" i="13"/>
  <c r="AY13" i="13"/>
  <c r="BB13" i="13"/>
  <c r="BE13" i="13"/>
  <c r="U13" i="13"/>
  <c r="X13" i="13"/>
  <c r="V13" i="13"/>
  <c r="Y13" i="13"/>
  <c r="W13" i="13"/>
  <c r="Z13" i="13"/>
  <c r="AA13" i="13"/>
  <c r="X13" i="8"/>
  <c r="Y13" i="8"/>
  <c r="Z13" i="8"/>
  <c r="AA13" i="8"/>
  <c r="U12" i="10"/>
  <c r="U13" i="10"/>
  <c r="AJ10" i="10"/>
  <c r="AH8" i="13"/>
  <c r="AJ13" i="13"/>
  <c r="AG8" i="13"/>
  <c r="AI8" i="13"/>
  <c r="AJ8" i="13"/>
  <c r="AM13" i="13"/>
  <c r="AK13" i="13"/>
  <c r="AN13" i="13"/>
  <c r="AL13" i="13"/>
  <c r="AO13" i="13"/>
  <c r="AP13" i="13"/>
  <c r="AJ12" i="13"/>
  <c r="AM12" i="13"/>
  <c r="AK12" i="13"/>
  <c r="AN12" i="13"/>
  <c r="AL12" i="13"/>
  <c r="AO12" i="13"/>
  <c r="AP12" i="13"/>
  <c r="AJ11" i="13"/>
  <c r="AM11" i="13"/>
  <c r="AK11" i="13"/>
  <c r="AN11" i="13"/>
  <c r="AL11" i="13"/>
  <c r="AO11" i="13"/>
  <c r="AP11" i="13"/>
  <c r="AJ10" i="13"/>
  <c r="AM10" i="13"/>
  <c r="AN10" i="13"/>
  <c r="AL10" i="13"/>
  <c r="AO10" i="13"/>
  <c r="AP10" i="13"/>
  <c r="F13" i="13"/>
  <c r="C8" i="13"/>
  <c r="D8" i="13"/>
  <c r="F8" i="13"/>
  <c r="I13" i="13"/>
  <c r="G13" i="13"/>
  <c r="J13" i="13"/>
  <c r="K13" i="13"/>
  <c r="L13" i="13"/>
  <c r="F12" i="13"/>
  <c r="I12" i="13"/>
  <c r="G12" i="13"/>
  <c r="J12" i="13"/>
  <c r="K12" i="13"/>
  <c r="L12" i="13"/>
  <c r="F11" i="13"/>
  <c r="I11" i="13"/>
  <c r="G11" i="13"/>
  <c r="J11" i="13"/>
  <c r="K11" i="13"/>
  <c r="L11" i="13"/>
  <c r="F10" i="13"/>
  <c r="I10" i="13"/>
  <c r="G10" i="13"/>
  <c r="J10" i="13"/>
  <c r="K10" i="13"/>
  <c r="L10" i="13"/>
  <c r="AV8" i="13"/>
  <c r="AW8" i="13"/>
  <c r="AX8" i="13"/>
  <c r="AY8" i="13"/>
  <c r="AY12" i="13"/>
  <c r="BB12" i="13"/>
  <c r="AY11" i="13"/>
  <c r="BB11" i="13"/>
  <c r="BB10" i="13"/>
  <c r="BC10" i="13"/>
  <c r="BD10" i="13"/>
  <c r="BE10" i="13"/>
  <c r="R8" i="13"/>
  <c r="S8" i="13"/>
  <c r="T8" i="13"/>
  <c r="U8" i="13"/>
  <c r="U12" i="13"/>
  <c r="X12" i="13"/>
  <c r="V12" i="13"/>
  <c r="Y12" i="13"/>
  <c r="W12" i="13"/>
  <c r="Z12" i="13"/>
  <c r="AA12" i="13"/>
  <c r="U11" i="13"/>
  <c r="X11" i="13"/>
  <c r="V11" i="13"/>
  <c r="Y11" i="13"/>
  <c r="W11" i="13"/>
  <c r="Z11" i="13"/>
  <c r="AA11" i="13"/>
  <c r="U10" i="13"/>
  <c r="X10" i="13"/>
  <c r="V10" i="13"/>
  <c r="Y10" i="13"/>
  <c r="W10" i="13"/>
  <c r="Z10" i="13"/>
  <c r="AA10" i="13"/>
  <c r="AG6" i="10"/>
  <c r="AG7" i="10"/>
  <c r="AG8" i="10"/>
  <c r="AH7" i="10"/>
  <c r="AH8" i="10"/>
  <c r="AI7" i="10"/>
  <c r="AI8" i="10"/>
  <c r="AJ8" i="10"/>
  <c r="AP13" i="10"/>
  <c r="AP12" i="10"/>
  <c r="AK10" i="10"/>
  <c r="AN10" i="10"/>
  <c r="AL10" i="10"/>
  <c r="AO10" i="10"/>
  <c r="AP10" i="10"/>
  <c r="R6" i="10"/>
  <c r="R7" i="10"/>
  <c r="R8" i="10"/>
  <c r="S7" i="10"/>
  <c r="S8" i="10"/>
  <c r="T7" i="10"/>
  <c r="T8" i="10"/>
  <c r="U8" i="10"/>
  <c r="X13" i="10"/>
  <c r="V13" i="10"/>
  <c r="Y13" i="10"/>
  <c r="W13" i="10"/>
  <c r="Z13" i="10"/>
  <c r="AA13" i="10"/>
  <c r="X12" i="10"/>
  <c r="V12" i="10"/>
  <c r="Y12" i="10"/>
  <c r="W12" i="10"/>
  <c r="Z12" i="10"/>
  <c r="AA12" i="10"/>
  <c r="U11" i="10"/>
  <c r="X11" i="10"/>
  <c r="V11" i="10"/>
  <c r="Y11" i="10"/>
  <c r="W11" i="10"/>
  <c r="Z11" i="10"/>
  <c r="AA11" i="10"/>
  <c r="U10" i="10"/>
  <c r="X10" i="10"/>
  <c r="V10" i="10"/>
  <c r="Y10" i="10"/>
  <c r="W10" i="10"/>
  <c r="Z10" i="10"/>
  <c r="AA10" i="10"/>
  <c r="C6" i="10"/>
  <c r="C7" i="10"/>
  <c r="C8" i="10"/>
  <c r="D7" i="10"/>
  <c r="D8" i="10"/>
  <c r="E7" i="10"/>
  <c r="E8" i="10"/>
  <c r="F8" i="10"/>
  <c r="F12" i="10"/>
  <c r="I12" i="10"/>
  <c r="G12" i="10"/>
  <c r="J12" i="10"/>
  <c r="F11" i="10"/>
  <c r="I11" i="10"/>
  <c r="G11" i="10"/>
  <c r="J11" i="10"/>
  <c r="F10" i="10"/>
  <c r="I10" i="10"/>
  <c r="G10" i="10"/>
  <c r="J10" i="10"/>
  <c r="H10" i="10"/>
  <c r="K10" i="10"/>
  <c r="L10" i="10"/>
  <c r="BB13" i="8"/>
  <c r="BC13" i="8"/>
  <c r="BD13" i="8"/>
  <c r="BE13" i="8"/>
  <c r="AM13" i="8"/>
  <c r="AN13" i="8"/>
  <c r="AO13" i="8"/>
  <c r="AP13" i="8"/>
  <c r="AV6" i="13"/>
  <c r="AV7" i="13"/>
  <c r="AW7" i="13"/>
  <c r="AX7" i="13"/>
  <c r="BF10" i="13"/>
  <c r="BG10" i="13"/>
  <c r="BF11" i="13"/>
  <c r="BG11" i="13"/>
  <c r="BF12" i="13"/>
  <c r="BG12" i="13"/>
  <c r="BF13" i="13"/>
  <c r="BG13" i="13"/>
  <c r="BG14" i="13"/>
  <c r="BG15" i="13"/>
  <c r="R6" i="13"/>
  <c r="R7" i="13"/>
  <c r="S7" i="13"/>
  <c r="T7" i="13"/>
  <c r="AB11" i="13"/>
  <c r="AC11" i="13"/>
  <c r="AB10" i="13"/>
  <c r="AC10" i="13"/>
  <c r="AB12" i="13"/>
  <c r="AC12" i="13"/>
  <c r="AB13" i="13"/>
  <c r="AC13" i="13"/>
  <c r="AG6" i="13"/>
  <c r="AG7" i="13"/>
  <c r="AH7" i="13"/>
  <c r="AI7" i="13"/>
  <c r="AQ10" i="13"/>
  <c r="AR10" i="13"/>
  <c r="AQ11" i="13"/>
  <c r="AR11" i="13"/>
  <c r="AQ12" i="13"/>
  <c r="AR12" i="13"/>
  <c r="AQ13" i="13"/>
  <c r="AR13" i="13"/>
  <c r="AR14" i="13"/>
  <c r="AR15" i="13"/>
  <c r="C6" i="13"/>
  <c r="C7" i="13"/>
  <c r="D7" i="13"/>
  <c r="E7" i="13"/>
  <c r="M10" i="13"/>
  <c r="N10" i="13"/>
  <c r="M11" i="13"/>
  <c r="N11" i="13"/>
  <c r="M12" i="13"/>
  <c r="N12" i="13"/>
  <c r="M13" i="13"/>
  <c r="N13" i="13"/>
  <c r="N14" i="13"/>
  <c r="AX6" i="13"/>
  <c r="AW6" i="13"/>
  <c r="AI6" i="13"/>
  <c r="AH6" i="13"/>
  <c r="T6" i="13"/>
  <c r="S6" i="13"/>
  <c r="E6" i="13"/>
  <c r="D6" i="13"/>
  <c r="BD7" i="13"/>
  <c r="BC7" i="13"/>
  <c r="BB7" i="13"/>
  <c r="AY7" i="13"/>
  <c r="AO7" i="13"/>
  <c r="AN7" i="13"/>
  <c r="AM7" i="13"/>
  <c r="AJ7" i="13"/>
  <c r="Z7" i="13"/>
  <c r="Y7" i="13"/>
  <c r="X7" i="13"/>
  <c r="U7" i="13"/>
  <c r="K7" i="13"/>
  <c r="J7" i="13"/>
  <c r="I7" i="13"/>
  <c r="F7" i="13"/>
  <c r="BD6" i="13"/>
  <c r="BC6" i="13"/>
  <c r="BB6" i="13"/>
  <c r="AY6" i="13"/>
  <c r="AO6" i="13"/>
  <c r="AN6" i="13"/>
  <c r="AM6" i="13"/>
  <c r="AJ6" i="13"/>
  <c r="Z6" i="13"/>
  <c r="Y6" i="13"/>
  <c r="X6" i="13"/>
  <c r="U6" i="13"/>
  <c r="K6" i="13"/>
  <c r="J6" i="13"/>
  <c r="I6" i="13"/>
  <c r="F6" i="13"/>
  <c r="AY5" i="13"/>
  <c r="AJ5" i="13"/>
  <c r="U5" i="13"/>
  <c r="F5" i="13"/>
  <c r="AY4" i="13"/>
  <c r="AJ4" i="13"/>
  <c r="U4" i="13"/>
  <c r="F4" i="13"/>
  <c r="AY3" i="13"/>
  <c r="AJ3" i="13"/>
  <c r="U3" i="13"/>
  <c r="F3" i="13"/>
  <c r="AY10" i="10"/>
  <c r="AV6" i="10"/>
  <c r="AV7" i="10"/>
  <c r="AV8" i="10"/>
  <c r="AW7" i="10"/>
  <c r="AW8" i="10"/>
  <c r="AX7" i="10"/>
  <c r="AX8" i="10"/>
  <c r="AY8" i="10"/>
  <c r="BB10" i="10"/>
  <c r="AZ10" i="10"/>
  <c r="AW6" i="10"/>
  <c r="BC10" i="10"/>
  <c r="BA10" i="10"/>
  <c r="AX6" i="10"/>
  <c r="BD10" i="10"/>
  <c r="BF10" i="10"/>
  <c r="BG10" i="10"/>
  <c r="AY11" i="10"/>
  <c r="BB11" i="10"/>
  <c r="AZ11" i="10"/>
  <c r="BC11" i="10"/>
  <c r="BA11" i="10"/>
  <c r="BD11" i="10"/>
  <c r="BF11" i="10"/>
  <c r="BG11" i="10"/>
  <c r="AY12" i="10"/>
  <c r="BB12" i="10"/>
  <c r="AZ12" i="10"/>
  <c r="BC12" i="10"/>
  <c r="BA12" i="10"/>
  <c r="BD12" i="10"/>
  <c r="BF12" i="10"/>
  <c r="BG12" i="10"/>
  <c r="AY13" i="10"/>
  <c r="BB13" i="10"/>
  <c r="AZ13" i="10"/>
  <c r="BC13" i="10"/>
  <c r="S6" i="10"/>
  <c r="T6" i="10"/>
  <c r="AB11" i="10"/>
  <c r="AC11" i="10"/>
  <c r="AB10" i="10"/>
  <c r="AC10" i="10"/>
  <c r="AB12" i="10"/>
  <c r="AC12" i="10"/>
  <c r="AB13" i="10"/>
  <c r="AC13" i="10"/>
  <c r="AH6" i="10"/>
  <c r="AI6" i="10"/>
  <c r="AQ10" i="10"/>
  <c r="AR10" i="10"/>
  <c r="D6" i="10"/>
  <c r="E6" i="10"/>
  <c r="M10" i="10"/>
  <c r="N10" i="10"/>
  <c r="M11" i="10"/>
  <c r="N11" i="10"/>
  <c r="M12" i="10"/>
  <c r="N12" i="10"/>
  <c r="M13" i="10"/>
  <c r="N13" i="10"/>
  <c r="N14" i="10"/>
  <c r="BE13" i="10"/>
  <c r="BE12" i="10"/>
  <c r="BE11" i="10"/>
  <c r="BE10" i="10"/>
  <c r="BD7" i="10"/>
  <c r="BC7" i="10"/>
  <c r="BB7" i="10"/>
  <c r="AY7" i="10"/>
  <c r="AO7" i="10"/>
  <c r="AN7" i="10"/>
  <c r="AM7" i="10"/>
  <c r="AJ7" i="10"/>
  <c r="Z7" i="10"/>
  <c r="Y7" i="10"/>
  <c r="X7" i="10"/>
  <c r="U7" i="10"/>
  <c r="K7" i="10"/>
  <c r="J7" i="10"/>
  <c r="I7" i="10"/>
  <c r="F7" i="10"/>
  <c r="BD6" i="10"/>
  <c r="BC6" i="10"/>
  <c r="BB6" i="10"/>
  <c r="AY6" i="10"/>
  <c r="AO6" i="10"/>
  <c r="AN6" i="10"/>
  <c r="AM6" i="10"/>
  <c r="AJ6" i="10"/>
  <c r="Z6" i="10"/>
  <c r="Y6" i="10"/>
  <c r="X6" i="10"/>
  <c r="U6" i="10"/>
  <c r="K6" i="10"/>
  <c r="J6" i="10"/>
  <c r="I6" i="10"/>
  <c r="F6" i="10"/>
  <c r="AY5" i="10"/>
  <c r="AJ5" i="10"/>
  <c r="U5" i="10"/>
  <c r="F5" i="10"/>
  <c r="AY4" i="10"/>
  <c r="AJ4" i="10"/>
  <c r="U4" i="10"/>
  <c r="F4" i="10"/>
  <c r="AY3" i="10"/>
  <c r="AJ3" i="10"/>
  <c r="U3" i="10"/>
  <c r="F3" i="10"/>
  <c r="I13" i="8"/>
  <c r="J13" i="8"/>
  <c r="K13" i="8"/>
  <c r="L13" i="8"/>
  <c r="BD11" i="7"/>
  <c r="BD12" i="7"/>
  <c r="BD13" i="7"/>
  <c r="BD10" i="7"/>
  <c r="BC11" i="7"/>
  <c r="BC12" i="7"/>
  <c r="BC13" i="7"/>
  <c r="BB11" i="7"/>
  <c r="BB12" i="7"/>
  <c r="BB13" i="7"/>
  <c r="AZ11" i="7"/>
  <c r="AZ12" i="7"/>
  <c r="AZ13" i="7"/>
  <c r="AZ10" i="7"/>
  <c r="BA11" i="7"/>
  <c r="BA12" i="7"/>
  <c r="BA13" i="7"/>
  <c r="BA10" i="7"/>
  <c r="BE13" i="7"/>
  <c r="BE12" i="7"/>
  <c r="BE11" i="7"/>
  <c r="BE10" i="7"/>
  <c r="AY3" i="7"/>
  <c r="AY4" i="7"/>
  <c r="AY5" i="7"/>
  <c r="AY6" i="7"/>
  <c r="AY7" i="7"/>
  <c r="AY8" i="7"/>
  <c r="AJ10" i="7"/>
  <c r="AL11" i="7"/>
  <c r="AL12" i="7"/>
  <c r="AL13" i="7"/>
  <c r="AK11" i="7"/>
  <c r="AK12" i="7"/>
  <c r="AK13" i="7"/>
  <c r="AJ11" i="7"/>
  <c r="AJ12" i="7"/>
  <c r="AJ13" i="7"/>
  <c r="AM13" i="7"/>
  <c r="AN13" i="7"/>
  <c r="AO13" i="7"/>
  <c r="AP13" i="7"/>
  <c r="AM12" i="7"/>
  <c r="AN12" i="7"/>
  <c r="AO12" i="7"/>
  <c r="AP12" i="7"/>
  <c r="AM11" i="7"/>
  <c r="AN11" i="7"/>
  <c r="AO11" i="7"/>
  <c r="AP11" i="7"/>
  <c r="AJ3" i="7"/>
  <c r="AJ4" i="7"/>
  <c r="AJ5" i="7"/>
  <c r="AJ6" i="7"/>
  <c r="AJ7" i="7"/>
  <c r="U3" i="7"/>
  <c r="U4" i="7"/>
  <c r="U5" i="7"/>
  <c r="U6" i="7"/>
  <c r="U7" i="7"/>
  <c r="F3" i="7"/>
  <c r="F4" i="7"/>
  <c r="F5" i="7"/>
  <c r="F6" i="7"/>
  <c r="F7" i="7"/>
  <c r="AY3" i="8"/>
  <c r="AY4" i="8"/>
  <c r="AY5" i="8"/>
  <c r="AY6" i="8"/>
  <c r="AY7" i="8"/>
  <c r="AJ3" i="8"/>
  <c r="AJ4" i="8"/>
  <c r="AJ5" i="8"/>
  <c r="AJ6" i="8"/>
  <c r="AJ7" i="8"/>
  <c r="U4" i="8"/>
  <c r="U3" i="8"/>
  <c r="U5" i="8"/>
  <c r="U6" i="8"/>
  <c r="U7" i="8"/>
  <c r="F3" i="8"/>
  <c r="F4" i="8"/>
  <c r="F5" i="8"/>
  <c r="F6" i="8"/>
  <c r="F7" i="8"/>
  <c r="AY3" i="5"/>
  <c r="AY4" i="5"/>
  <c r="AY5" i="5"/>
  <c r="AY6" i="5"/>
  <c r="AY7" i="5"/>
  <c r="AJ3" i="5"/>
  <c r="AJ4" i="5"/>
  <c r="AJ5" i="5"/>
  <c r="AJ6" i="5"/>
  <c r="AJ7" i="5"/>
  <c r="U3" i="5"/>
  <c r="U4" i="5"/>
  <c r="U5" i="5"/>
  <c r="U6" i="5"/>
  <c r="U7" i="5"/>
  <c r="F3" i="5"/>
  <c r="F4" i="5"/>
  <c r="F5" i="5"/>
  <c r="F6" i="5"/>
  <c r="F7" i="5"/>
  <c r="AV6" i="4"/>
  <c r="AW6" i="4"/>
  <c r="AX6" i="4"/>
  <c r="AY6" i="4"/>
  <c r="AY3" i="4"/>
  <c r="AY4" i="4"/>
  <c r="AY5" i="4"/>
  <c r="AV7" i="4"/>
  <c r="AW7" i="4"/>
  <c r="AX7" i="4"/>
  <c r="AY7" i="4"/>
  <c r="AJ3" i="4"/>
  <c r="AJ4" i="4"/>
  <c r="AJ5" i="4"/>
  <c r="AJ6" i="4"/>
  <c r="AJ7" i="4"/>
  <c r="U3" i="4"/>
  <c r="U4" i="4"/>
  <c r="U5" i="4"/>
  <c r="U6" i="4"/>
  <c r="U7" i="4"/>
  <c r="F3" i="4"/>
  <c r="F4" i="4"/>
  <c r="F5" i="4"/>
  <c r="F6" i="4"/>
  <c r="F7" i="4"/>
  <c r="AV7" i="1"/>
  <c r="AV8" i="1"/>
  <c r="AW7" i="1"/>
  <c r="AW8" i="1"/>
  <c r="AX7" i="1"/>
  <c r="AX8" i="1"/>
  <c r="AY8" i="1"/>
  <c r="AX6" i="1"/>
  <c r="BD15" i="1"/>
  <c r="AV6" i="1"/>
  <c r="BB13" i="1"/>
  <c r="AW6" i="1"/>
  <c r="BC13" i="1"/>
  <c r="BD13" i="1"/>
  <c r="BE13" i="1"/>
  <c r="BB12" i="1"/>
  <c r="BC12" i="1"/>
  <c r="BD12" i="1"/>
  <c r="BE12" i="1"/>
  <c r="BB11" i="1"/>
  <c r="BC11" i="1"/>
  <c r="BD11" i="1"/>
  <c r="BE11" i="1"/>
  <c r="BB10" i="1"/>
  <c r="BC10" i="1"/>
  <c r="BD10" i="1"/>
  <c r="BE10" i="1"/>
  <c r="F3" i="1"/>
  <c r="AY3" i="1"/>
  <c r="AY4" i="1"/>
  <c r="AY5" i="1"/>
  <c r="AY6" i="1"/>
  <c r="AY7" i="1"/>
  <c r="AJ3" i="1"/>
  <c r="AJ4" i="1"/>
  <c r="AJ5" i="1"/>
  <c r="AJ6" i="1"/>
  <c r="AJ7" i="1"/>
  <c r="U3" i="1"/>
  <c r="U4" i="1"/>
  <c r="U5" i="1"/>
  <c r="U6" i="1"/>
  <c r="U7" i="1"/>
  <c r="F4" i="1"/>
  <c r="F5" i="1"/>
  <c r="F6" i="1"/>
  <c r="F7" i="1"/>
  <c r="AY10" i="7"/>
  <c r="AL10" i="7"/>
  <c r="BF13" i="8"/>
  <c r="BG13" i="8"/>
  <c r="BG14" i="8"/>
  <c r="BG15" i="8"/>
  <c r="AQ13" i="8"/>
  <c r="AR13" i="8"/>
  <c r="AR14" i="8"/>
  <c r="M13" i="8"/>
  <c r="N13" i="8"/>
  <c r="N14" i="8"/>
  <c r="N10" i="8"/>
  <c r="M10" i="8"/>
  <c r="AB13" i="8"/>
  <c r="AC13" i="8"/>
  <c r="AC14" i="8"/>
  <c r="D38" i="8"/>
  <c r="D39" i="8"/>
  <c r="D37" i="8"/>
  <c r="BF13" i="7"/>
  <c r="BG13" i="7"/>
  <c r="BB10" i="7"/>
  <c r="BC10" i="7"/>
  <c r="BF10" i="7"/>
  <c r="BG10" i="7"/>
  <c r="BF11" i="7"/>
  <c r="BG11" i="7"/>
  <c r="BF12" i="7"/>
  <c r="BG12" i="7"/>
  <c r="BG14" i="7"/>
  <c r="BG15" i="7"/>
  <c r="AQ13" i="7"/>
  <c r="AR13" i="7"/>
  <c r="AQ11" i="7"/>
  <c r="AR11" i="7"/>
  <c r="AQ12" i="7"/>
  <c r="AR12" i="7"/>
  <c r="AR14" i="7"/>
  <c r="X13" i="7"/>
  <c r="Y13" i="7"/>
  <c r="Z13" i="7"/>
  <c r="AB13" i="7"/>
  <c r="AC13" i="7"/>
  <c r="AC14" i="7"/>
  <c r="I13" i="7"/>
  <c r="J13" i="7"/>
  <c r="K13" i="7"/>
  <c r="M13" i="7"/>
  <c r="N13" i="7"/>
  <c r="N14" i="7"/>
  <c r="D39" i="7"/>
  <c r="D38" i="7"/>
  <c r="BA11" i="8"/>
  <c r="BA12" i="8"/>
  <c r="BA13" i="8"/>
  <c r="AZ11" i="8"/>
  <c r="AZ12" i="8"/>
  <c r="AZ13" i="8"/>
  <c r="AZ10" i="8"/>
  <c r="W11" i="8"/>
  <c r="W12" i="8"/>
  <c r="W13" i="8"/>
  <c r="W10" i="8"/>
  <c r="BA10" i="8"/>
  <c r="AK10" i="8"/>
  <c r="AJ11" i="8"/>
  <c r="AJ12" i="8"/>
  <c r="AJ13" i="8"/>
  <c r="AJ10" i="8"/>
  <c r="AK10" i="7"/>
  <c r="U10" i="7"/>
  <c r="V10" i="7"/>
  <c r="W11" i="7"/>
  <c r="W12" i="7"/>
  <c r="W13" i="7"/>
  <c r="W10" i="7"/>
  <c r="AG7" i="8"/>
  <c r="AG8" i="8"/>
  <c r="AH7" i="8"/>
  <c r="AH8" i="8"/>
  <c r="AI7" i="8"/>
  <c r="AI8" i="8"/>
  <c r="AJ8" i="8"/>
  <c r="AH6" i="8"/>
  <c r="AN10" i="8"/>
  <c r="AL11" i="8"/>
  <c r="AL12" i="8"/>
  <c r="AL13" i="8"/>
  <c r="AL10" i="8"/>
  <c r="AK11" i="8"/>
  <c r="AK12" i="8"/>
  <c r="AK13" i="8"/>
  <c r="AY11" i="8"/>
  <c r="AV6" i="8"/>
  <c r="AV7" i="8"/>
  <c r="AV8" i="8"/>
  <c r="AW7" i="8"/>
  <c r="AW8" i="8"/>
  <c r="AX7" i="8"/>
  <c r="AX8" i="8"/>
  <c r="AY8" i="8"/>
  <c r="BB11" i="8"/>
  <c r="AW6" i="8"/>
  <c r="BC11" i="8"/>
  <c r="AX6" i="8"/>
  <c r="BD11" i="8"/>
  <c r="BF11" i="8"/>
  <c r="BG11" i="8"/>
  <c r="AY10" i="8"/>
  <c r="BB10" i="8"/>
  <c r="BC10" i="8"/>
  <c r="BD10" i="8"/>
  <c r="BF10" i="8"/>
  <c r="BG10" i="8"/>
  <c r="AY12" i="8"/>
  <c r="BB12" i="8"/>
  <c r="BC12" i="8"/>
  <c r="BD12" i="8"/>
  <c r="BF12" i="8"/>
  <c r="BG12" i="8"/>
  <c r="AY13" i="8"/>
  <c r="AG6" i="8"/>
  <c r="AM11" i="8"/>
  <c r="AN11" i="8"/>
  <c r="AI6" i="8"/>
  <c r="AO11" i="8"/>
  <c r="AQ11" i="8"/>
  <c r="AR11" i="8"/>
  <c r="AM10" i="8"/>
  <c r="AO10" i="8"/>
  <c r="AQ10" i="8"/>
  <c r="AR10" i="8"/>
  <c r="AM12" i="8"/>
  <c r="AN12" i="8"/>
  <c r="AO12" i="8"/>
  <c r="AQ12" i="8"/>
  <c r="AR12" i="8"/>
  <c r="U11" i="8"/>
  <c r="R6" i="8"/>
  <c r="R7" i="8"/>
  <c r="R8" i="8"/>
  <c r="S7" i="8"/>
  <c r="S8" i="8"/>
  <c r="T7" i="8"/>
  <c r="T8" i="8"/>
  <c r="U8" i="8"/>
  <c r="X11" i="8"/>
  <c r="V11" i="8"/>
  <c r="S6" i="8"/>
  <c r="Y11" i="8"/>
  <c r="T6" i="8"/>
  <c r="Z11" i="8"/>
  <c r="AB11" i="8"/>
  <c r="AC11" i="8"/>
  <c r="U10" i="8"/>
  <c r="X10" i="8"/>
  <c r="V10" i="8"/>
  <c r="Y10" i="8"/>
  <c r="Z10" i="8"/>
  <c r="AB10" i="8"/>
  <c r="AC10" i="8"/>
  <c r="U12" i="8"/>
  <c r="X12" i="8"/>
  <c r="V12" i="8"/>
  <c r="Y12" i="8"/>
  <c r="Z12" i="8"/>
  <c r="AB12" i="8"/>
  <c r="AC12" i="8"/>
  <c r="U13" i="8"/>
  <c r="V13" i="8"/>
  <c r="F10" i="8"/>
  <c r="C6" i="8"/>
  <c r="C7" i="8"/>
  <c r="C8" i="8"/>
  <c r="D7" i="8"/>
  <c r="D8" i="8"/>
  <c r="E7" i="8"/>
  <c r="E8" i="8"/>
  <c r="F8" i="8"/>
  <c r="I10" i="8"/>
  <c r="G10" i="8"/>
  <c r="D6" i="8"/>
  <c r="J10" i="8"/>
  <c r="H10" i="8"/>
  <c r="E6" i="8"/>
  <c r="K10" i="8"/>
  <c r="F11" i="8"/>
  <c r="I11" i="8"/>
  <c r="G11" i="8"/>
  <c r="J11" i="8"/>
  <c r="H11" i="8"/>
  <c r="K11" i="8"/>
  <c r="M11" i="8"/>
  <c r="N11" i="8"/>
  <c r="F12" i="8"/>
  <c r="I12" i="8"/>
  <c r="G12" i="8"/>
  <c r="J12" i="8"/>
  <c r="H12" i="8"/>
  <c r="K12" i="8"/>
  <c r="M12" i="8"/>
  <c r="N12" i="8"/>
  <c r="F13" i="8"/>
  <c r="G13" i="8"/>
  <c r="H13" i="8"/>
  <c r="BE12" i="8"/>
  <c r="AP12" i="8"/>
  <c r="AA12" i="8"/>
  <c r="L12" i="8"/>
  <c r="BE11" i="8"/>
  <c r="AP11" i="8"/>
  <c r="AA11" i="8"/>
  <c r="L11" i="8"/>
  <c r="BE10" i="8"/>
  <c r="AP10" i="8"/>
  <c r="AA10" i="8"/>
  <c r="L10" i="8"/>
  <c r="BD7" i="8"/>
  <c r="BC7" i="8"/>
  <c r="BB7" i="8"/>
  <c r="AO7" i="8"/>
  <c r="AN7" i="8"/>
  <c r="AM7" i="8"/>
  <c r="Z7" i="8"/>
  <c r="Y7" i="8"/>
  <c r="X7" i="8"/>
  <c r="K7" i="8"/>
  <c r="J7" i="8"/>
  <c r="I7" i="8"/>
  <c r="BD6" i="8"/>
  <c r="BC6" i="8"/>
  <c r="BB6" i="8"/>
  <c r="AO6" i="8"/>
  <c r="AN6" i="8"/>
  <c r="AM6" i="8"/>
  <c r="Z6" i="8"/>
  <c r="Y6" i="8"/>
  <c r="X6" i="8"/>
  <c r="K6" i="8"/>
  <c r="J6" i="8"/>
  <c r="I6" i="8"/>
  <c r="AV7" i="7"/>
  <c r="AV8" i="7"/>
  <c r="AY11" i="7"/>
  <c r="AV6" i="7"/>
  <c r="AW7" i="7"/>
  <c r="AW8" i="7"/>
  <c r="AX7" i="7"/>
  <c r="AX8" i="7"/>
  <c r="AW6" i="7"/>
  <c r="AX6" i="7"/>
  <c r="AY12" i="7"/>
  <c r="AY13" i="7"/>
  <c r="AG6" i="7"/>
  <c r="AG7" i="7"/>
  <c r="AG8" i="7"/>
  <c r="AH7" i="7"/>
  <c r="AH8" i="7"/>
  <c r="AI7" i="7"/>
  <c r="AI8" i="7"/>
  <c r="AJ8" i="7"/>
  <c r="AH6" i="7"/>
  <c r="AI6" i="7"/>
  <c r="AM10" i="7"/>
  <c r="AN10" i="7"/>
  <c r="AO10" i="7"/>
  <c r="AQ10" i="7"/>
  <c r="AR10" i="7"/>
  <c r="U11" i="7"/>
  <c r="R6" i="7"/>
  <c r="R7" i="7"/>
  <c r="R8" i="7"/>
  <c r="S7" i="7"/>
  <c r="S8" i="7"/>
  <c r="T7" i="7"/>
  <c r="T8" i="7"/>
  <c r="U8" i="7"/>
  <c r="X11" i="7"/>
  <c r="V11" i="7"/>
  <c r="S6" i="7"/>
  <c r="Y11" i="7"/>
  <c r="T6" i="7"/>
  <c r="Z11" i="7"/>
  <c r="AB11" i="7"/>
  <c r="AC11" i="7"/>
  <c r="X10" i="7"/>
  <c r="Y10" i="7"/>
  <c r="Z10" i="7"/>
  <c r="AB10" i="7"/>
  <c r="AC10" i="7"/>
  <c r="U12" i="7"/>
  <c r="X12" i="7"/>
  <c r="V12" i="7"/>
  <c r="Y12" i="7"/>
  <c r="Z12" i="7"/>
  <c r="AB12" i="7"/>
  <c r="AC12" i="7"/>
  <c r="U13" i="7"/>
  <c r="V13" i="7"/>
  <c r="F10" i="7"/>
  <c r="C6" i="7"/>
  <c r="C7" i="7"/>
  <c r="C8" i="7"/>
  <c r="D7" i="7"/>
  <c r="D8" i="7"/>
  <c r="E7" i="7"/>
  <c r="E8" i="7"/>
  <c r="F8" i="7"/>
  <c r="I10" i="7"/>
  <c r="G10" i="7"/>
  <c r="D6" i="7"/>
  <c r="J10" i="7"/>
  <c r="H10" i="7"/>
  <c r="E6" i="7"/>
  <c r="K10" i="7"/>
  <c r="M10" i="7"/>
  <c r="N10" i="7"/>
  <c r="F11" i="7"/>
  <c r="I11" i="7"/>
  <c r="G11" i="7"/>
  <c r="J11" i="7"/>
  <c r="H11" i="7"/>
  <c r="K11" i="7"/>
  <c r="M11" i="7"/>
  <c r="N11" i="7"/>
  <c r="F12" i="7"/>
  <c r="I12" i="7"/>
  <c r="G12" i="7"/>
  <c r="J12" i="7"/>
  <c r="H12" i="7"/>
  <c r="K12" i="7"/>
  <c r="M12" i="7"/>
  <c r="N12" i="7"/>
  <c r="F13" i="7"/>
  <c r="G13" i="7"/>
  <c r="H13" i="7"/>
  <c r="AA13" i="7"/>
  <c r="L13" i="7"/>
  <c r="AA12" i="7"/>
  <c r="L12" i="7"/>
  <c r="AA11" i="7"/>
  <c r="L11" i="7"/>
  <c r="AP10" i="7"/>
  <c r="AA10" i="7"/>
  <c r="L10" i="7"/>
  <c r="BD7" i="7"/>
  <c r="BC7" i="7"/>
  <c r="BB7" i="7"/>
  <c r="AO7" i="7"/>
  <c r="AN7" i="7"/>
  <c r="AM7" i="7"/>
  <c r="Z7" i="7"/>
  <c r="Y7" i="7"/>
  <c r="X7" i="7"/>
  <c r="K7" i="7"/>
  <c r="J7" i="7"/>
  <c r="I7" i="7"/>
  <c r="BD6" i="7"/>
  <c r="BC6" i="7"/>
  <c r="BB6" i="7"/>
  <c r="AO6" i="7"/>
  <c r="AN6" i="7"/>
  <c r="AM6" i="7"/>
  <c r="Z6" i="7"/>
  <c r="Y6" i="7"/>
  <c r="X6" i="7"/>
  <c r="K6" i="7"/>
  <c r="J6" i="7"/>
  <c r="I6" i="7"/>
  <c r="O21" i="6"/>
  <c r="W20" i="6"/>
  <c r="W21" i="6"/>
  <c r="W22" i="6"/>
  <c r="O20" i="6"/>
  <c r="O22" i="6"/>
  <c r="E37" i="5"/>
  <c r="AC15" i="5"/>
  <c r="N15" i="5"/>
  <c r="BA11" i="5"/>
  <c r="BA12" i="5"/>
  <c r="BA13" i="5"/>
  <c r="BA14" i="5"/>
  <c r="AZ11" i="5"/>
  <c r="AZ12" i="5"/>
  <c r="AZ13" i="5"/>
  <c r="AZ14" i="5"/>
  <c r="AZ10" i="5"/>
  <c r="AY13" i="5"/>
  <c r="AY11" i="5"/>
  <c r="AY12" i="5"/>
  <c r="AY14" i="5"/>
  <c r="AY10" i="5"/>
  <c r="AV6" i="5"/>
  <c r="AV7" i="5"/>
  <c r="AV8" i="5"/>
  <c r="AW7" i="5"/>
  <c r="AW8" i="5"/>
  <c r="AX7" i="5"/>
  <c r="AX8" i="5"/>
  <c r="AY8" i="5"/>
  <c r="BB13" i="5"/>
  <c r="AV8" i="4"/>
  <c r="AW8" i="4"/>
  <c r="AX8" i="4"/>
  <c r="AY8" i="4"/>
  <c r="BB10" i="4"/>
  <c r="BC10" i="4"/>
  <c r="BD10" i="4"/>
  <c r="BF10" i="4"/>
  <c r="BG10" i="4"/>
  <c r="BB11" i="4"/>
  <c r="BC11" i="4"/>
  <c r="BD11" i="4"/>
  <c r="BF11" i="4"/>
  <c r="BG11" i="4"/>
  <c r="BB12" i="4"/>
  <c r="BC12" i="4"/>
  <c r="BD12" i="4"/>
  <c r="BF12" i="4"/>
  <c r="BG12" i="4"/>
  <c r="BB13" i="4"/>
  <c r="BC13" i="4"/>
  <c r="BD13" i="4"/>
  <c r="BF13" i="4"/>
  <c r="BG13" i="4"/>
  <c r="BB14" i="4"/>
  <c r="BC14" i="4"/>
  <c r="BD14" i="4"/>
  <c r="BF14" i="4"/>
  <c r="BG14" i="4"/>
  <c r="BB15" i="4"/>
  <c r="BC15" i="4"/>
  <c r="BD15" i="4"/>
  <c r="BF15" i="4"/>
  <c r="BG15" i="4"/>
  <c r="BB16" i="4"/>
  <c r="BC16" i="4"/>
  <c r="BD16" i="4"/>
  <c r="BF16" i="4"/>
  <c r="BG16" i="4"/>
  <c r="BB17" i="4"/>
  <c r="BC17" i="4"/>
  <c r="BD17" i="4"/>
  <c r="BF17" i="4"/>
  <c r="BG17" i="4"/>
  <c r="BG18" i="4"/>
  <c r="BG19" i="4"/>
  <c r="BB10" i="5"/>
  <c r="AW6" i="5"/>
  <c r="BC10" i="5"/>
  <c r="BA10" i="5"/>
  <c r="AX6" i="5"/>
  <c r="BD10" i="5"/>
  <c r="BF10" i="5"/>
  <c r="BG10" i="5"/>
  <c r="BB11" i="5"/>
  <c r="BC11" i="5"/>
  <c r="BD11" i="5"/>
  <c r="BF11" i="5"/>
  <c r="BG11" i="5"/>
  <c r="BB12" i="5"/>
  <c r="BC12" i="5"/>
  <c r="BD12" i="5"/>
  <c r="BF12" i="5"/>
  <c r="BG12" i="5"/>
  <c r="BC13" i="5"/>
  <c r="BD13" i="5"/>
  <c r="BF13" i="5"/>
  <c r="BG13" i="5"/>
  <c r="BB14" i="5"/>
  <c r="BC14" i="5"/>
  <c r="BD14" i="5"/>
  <c r="BF14" i="5"/>
  <c r="BG14" i="5"/>
  <c r="BG15" i="5"/>
  <c r="AJ10" i="5"/>
  <c r="AG6" i="5"/>
  <c r="AG7" i="5"/>
  <c r="AG8" i="5"/>
  <c r="AH7" i="5"/>
  <c r="AH8" i="5"/>
  <c r="AI7" i="5"/>
  <c r="AI8" i="5"/>
  <c r="AJ8" i="5"/>
  <c r="AM10" i="5"/>
  <c r="AK10" i="5"/>
  <c r="AH6" i="5"/>
  <c r="AN10" i="5"/>
  <c r="AL10" i="5"/>
  <c r="AI6" i="5"/>
  <c r="AO10" i="5"/>
  <c r="AQ10" i="5"/>
  <c r="AR10" i="5"/>
  <c r="AJ11" i="5"/>
  <c r="AM11" i="5"/>
  <c r="AK11" i="5"/>
  <c r="AN11" i="5"/>
  <c r="AL11" i="5"/>
  <c r="AO11" i="5"/>
  <c r="AQ11" i="5"/>
  <c r="AR11" i="5"/>
  <c r="AK12" i="5"/>
  <c r="AN12" i="5"/>
  <c r="AL12" i="5"/>
  <c r="AO12" i="5"/>
  <c r="AJ12" i="5"/>
  <c r="AM12" i="5"/>
  <c r="AQ12" i="5"/>
  <c r="AR12" i="5"/>
  <c r="AJ13" i="5"/>
  <c r="AM13" i="5"/>
  <c r="AK13" i="5"/>
  <c r="AN13" i="5"/>
  <c r="AL13" i="5"/>
  <c r="AO13" i="5"/>
  <c r="AQ13" i="5"/>
  <c r="AR13" i="5"/>
  <c r="AJ14" i="5"/>
  <c r="AM14" i="5"/>
  <c r="AK14" i="5"/>
  <c r="AN14" i="5"/>
  <c r="AL14" i="5"/>
  <c r="AO14" i="5"/>
  <c r="AQ14" i="5"/>
  <c r="AR14" i="5"/>
  <c r="AR15" i="5"/>
  <c r="U10" i="5"/>
  <c r="R6" i="5"/>
  <c r="R7" i="5"/>
  <c r="R8" i="5"/>
  <c r="S7" i="5"/>
  <c r="S8" i="5"/>
  <c r="T7" i="5"/>
  <c r="T8" i="5"/>
  <c r="U8" i="5"/>
  <c r="X10" i="5"/>
  <c r="V10" i="5"/>
  <c r="S6" i="5"/>
  <c r="Y10" i="5"/>
  <c r="W10" i="5"/>
  <c r="T6" i="5"/>
  <c r="Z10" i="5"/>
  <c r="AB10" i="5"/>
  <c r="AC10" i="5"/>
  <c r="U11" i="5"/>
  <c r="X11" i="5"/>
  <c r="V11" i="5"/>
  <c r="Y11" i="5"/>
  <c r="W11" i="5"/>
  <c r="Z11" i="5"/>
  <c r="AB11" i="5"/>
  <c r="AC11" i="5"/>
  <c r="U12" i="5"/>
  <c r="X12" i="5"/>
  <c r="V12" i="5"/>
  <c r="Y12" i="5"/>
  <c r="W12" i="5"/>
  <c r="Z12" i="5"/>
  <c r="AB12" i="5"/>
  <c r="AC12" i="5"/>
  <c r="U13" i="5"/>
  <c r="X13" i="5"/>
  <c r="V13" i="5"/>
  <c r="Y13" i="5"/>
  <c r="W13" i="5"/>
  <c r="Z13" i="5"/>
  <c r="AB13" i="5"/>
  <c r="AC13" i="5"/>
  <c r="U14" i="5"/>
  <c r="X14" i="5"/>
  <c r="V14" i="5"/>
  <c r="Y14" i="5"/>
  <c r="W14" i="5"/>
  <c r="Z14" i="5"/>
  <c r="AB14" i="5"/>
  <c r="AC14" i="5"/>
  <c r="F10" i="5"/>
  <c r="C6" i="5"/>
  <c r="C7" i="5"/>
  <c r="C8" i="5"/>
  <c r="D7" i="5"/>
  <c r="D8" i="5"/>
  <c r="E7" i="5"/>
  <c r="E8" i="5"/>
  <c r="F8" i="5"/>
  <c r="I10" i="5"/>
  <c r="G10" i="5"/>
  <c r="D6" i="5"/>
  <c r="J10" i="5"/>
  <c r="H10" i="5"/>
  <c r="E6" i="5"/>
  <c r="K10" i="5"/>
  <c r="M10" i="5"/>
  <c r="N10" i="5"/>
  <c r="F11" i="5"/>
  <c r="I11" i="5"/>
  <c r="G11" i="5"/>
  <c r="J11" i="5"/>
  <c r="H11" i="5"/>
  <c r="K11" i="5"/>
  <c r="M11" i="5"/>
  <c r="N11" i="5"/>
  <c r="F12" i="5"/>
  <c r="I12" i="5"/>
  <c r="G12" i="5"/>
  <c r="J12" i="5"/>
  <c r="H12" i="5"/>
  <c r="K12" i="5"/>
  <c r="M12" i="5"/>
  <c r="N12" i="5"/>
  <c r="F13" i="5"/>
  <c r="I13" i="5"/>
  <c r="G13" i="5"/>
  <c r="J13" i="5"/>
  <c r="H13" i="5"/>
  <c r="K13" i="5"/>
  <c r="M13" i="5"/>
  <c r="N13" i="5"/>
  <c r="F14" i="5"/>
  <c r="I14" i="5"/>
  <c r="G14" i="5"/>
  <c r="J14" i="5"/>
  <c r="H14" i="5"/>
  <c r="K14" i="5"/>
  <c r="M14" i="5"/>
  <c r="N14" i="5"/>
  <c r="AQ10" i="4"/>
  <c r="AR10" i="4"/>
  <c r="AQ11" i="4"/>
  <c r="AR11" i="4"/>
  <c r="AQ12" i="4"/>
  <c r="AR12" i="4"/>
  <c r="AQ13" i="4"/>
  <c r="AR13" i="4"/>
  <c r="AQ14" i="4"/>
  <c r="AR14" i="4"/>
  <c r="AQ15" i="4"/>
  <c r="AR15" i="4"/>
  <c r="AQ16" i="4"/>
  <c r="AR16" i="4"/>
  <c r="AQ17" i="4"/>
  <c r="AR17" i="4"/>
  <c r="AR18" i="4"/>
  <c r="AR19" i="4"/>
  <c r="AC18" i="4"/>
  <c r="AC19" i="4"/>
  <c r="AC17" i="4"/>
  <c r="AC16" i="4"/>
  <c r="AC15" i="4"/>
  <c r="AC14" i="4"/>
  <c r="AC13" i="4"/>
  <c r="AC12" i="4"/>
  <c r="AC11" i="4"/>
  <c r="AC10" i="4"/>
  <c r="N18" i="4"/>
  <c r="N10" i="4"/>
  <c r="N17" i="4"/>
  <c r="N16" i="4"/>
  <c r="N15" i="4"/>
  <c r="N14" i="4"/>
  <c r="N13" i="4"/>
  <c r="N12" i="4"/>
  <c r="N11" i="4"/>
  <c r="AR17" i="1"/>
  <c r="AR18" i="1"/>
  <c r="N19" i="1"/>
  <c r="N18" i="1"/>
  <c r="N16" i="1"/>
  <c r="AC19" i="1"/>
  <c r="AP12" i="1"/>
  <c r="AQ13" i="1"/>
  <c r="AR10" i="1"/>
  <c r="AR19" i="1"/>
  <c r="BF10" i="1"/>
  <c r="BG10" i="1"/>
  <c r="BF11" i="1"/>
  <c r="BG11" i="1"/>
  <c r="BF12" i="1"/>
  <c r="BG12" i="1"/>
  <c r="BF13" i="1"/>
  <c r="BG13" i="1"/>
  <c r="BB14" i="1"/>
  <c r="BC14" i="1"/>
  <c r="BD14" i="1"/>
  <c r="BF14" i="1"/>
  <c r="BG14" i="1"/>
  <c r="BB15" i="1"/>
  <c r="BC15" i="1"/>
  <c r="BF15" i="1"/>
  <c r="BG15" i="1"/>
  <c r="BB16" i="1"/>
  <c r="BC16" i="1"/>
  <c r="BD16" i="1"/>
  <c r="BF16" i="1"/>
  <c r="BG16" i="1"/>
  <c r="BB17" i="1"/>
  <c r="BC17" i="1"/>
  <c r="BD17" i="1"/>
  <c r="BF17" i="1"/>
  <c r="BG17" i="1"/>
  <c r="BG18" i="1"/>
  <c r="AC18" i="1"/>
  <c r="AR11" i="1"/>
  <c r="AR12" i="1"/>
  <c r="AR13" i="1"/>
  <c r="AR14" i="1"/>
  <c r="AR15" i="1"/>
  <c r="AR16" i="1"/>
  <c r="N10" i="1"/>
  <c r="F40" i="1"/>
  <c r="F38" i="1"/>
  <c r="F37" i="1"/>
  <c r="E37" i="1"/>
  <c r="D40" i="1"/>
  <c r="D39" i="1"/>
  <c r="D38" i="1"/>
  <c r="AA11" i="5"/>
  <c r="L10" i="5"/>
  <c r="X11" i="1"/>
  <c r="BD7" i="5"/>
  <c r="BC7" i="5"/>
  <c r="BB7" i="5"/>
  <c r="BD6" i="5"/>
  <c r="BC6" i="5"/>
  <c r="BB6" i="5"/>
  <c r="AP14" i="5"/>
  <c r="AP13" i="5"/>
  <c r="AP12" i="5"/>
  <c r="AP11" i="5"/>
  <c r="AP10" i="5"/>
  <c r="AO7" i="5"/>
  <c r="AN7" i="5"/>
  <c r="AM7" i="5"/>
  <c r="AO6" i="5"/>
  <c r="AN6" i="5"/>
  <c r="AM6" i="5"/>
  <c r="AA14" i="5"/>
  <c r="AA13" i="5"/>
  <c r="AA12" i="5"/>
  <c r="AA10" i="5"/>
  <c r="Z7" i="5"/>
  <c r="Y7" i="5"/>
  <c r="X7" i="5"/>
  <c r="Z6" i="5"/>
  <c r="Y6" i="5"/>
  <c r="X6" i="5"/>
  <c r="BE14" i="5"/>
  <c r="L14" i="5"/>
  <c r="BE13" i="5"/>
  <c r="L13" i="5"/>
  <c r="BE12" i="5"/>
  <c r="L12" i="5"/>
  <c r="BE11" i="5"/>
  <c r="L11" i="5"/>
  <c r="BE10" i="5"/>
  <c r="K7" i="5"/>
  <c r="J7" i="5"/>
  <c r="I7" i="5"/>
  <c r="K6" i="5"/>
  <c r="J6" i="5"/>
  <c r="I6" i="5"/>
  <c r="K13" i="1"/>
  <c r="L13" i="1"/>
  <c r="M13" i="1"/>
  <c r="I10" i="1"/>
  <c r="J10" i="1"/>
  <c r="K10" i="1"/>
  <c r="M10" i="1"/>
  <c r="I11" i="1"/>
  <c r="J11" i="1"/>
  <c r="K11" i="1"/>
  <c r="M11" i="1"/>
  <c r="N11" i="1"/>
  <c r="I12" i="1"/>
  <c r="J12" i="1"/>
  <c r="K12" i="1"/>
  <c r="M12" i="1"/>
  <c r="N12" i="1"/>
  <c r="I13" i="1"/>
  <c r="J13" i="1"/>
  <c r="N13" i="1"/>
  <c r="I14" i="1"/>
  <c r="J14" i="1"/>
  <c r="K14" i="1"/>
  <c r="M14" i="1"/>
  <c r="N14" i="1"/>
  <c r="I15" i="1"/>
  <c r="J15" i="1"/>
  <c r="K15" i="1"/>
  <c r="M15" i="1"/>
  <c r="N15" i="1"/>
  <c r="I16" i="1"/>
  <c r="J16" i="1"/>
  <c r="K16" i="1"/>
  <c r="M16" i="1"/>
  <c r="I17" i="1"/>
  <c r="J17" i="1"/>
  <c r="K17" i="1"/>
  <c r="M17" i="1"/>
  <c r="N17" i="1"/>
  <c r="F14" i="4"/>
  <c r="H13" i="4"/>
  <c r="H11" i="4"/>
  <c r="H10" i="4"/>
  <c r="Z7" i="4"/>
  <c r="Y7" i="4"/>
  <c r="X7" i="4"/>
  <c r="Z6" i="4"/>
  <c r="Y6" i="4"/>
  <c r="X6" i="4"/>
  <c r="K7" i="4"/>
  <c r="J7" i="4"/>
  <c r="I7" i="4"/>
  <c r="K6" i="4"/>
  <c r="J6" i="4"/>
  <c r="I6" i="4"/>
  <c r="T7" i="4"/>
  <c r="T8" i="4"/>
  <c r="S7" i="4"/>
  <c r="S8" i="4"/>
  <c r="R7" i="4"/>
  <c r="R8" i="4"/>
  <c r="T6" i="4"/>
  <c r="S6" i="4"/>
  <c r="R6" i="4"/>
  <c r="E7" i="4"/>
  <c r="E8" i="4"/>
  <c r="D7" i="4"/>
  <c r="D8" i="4"/>
  <c r="C7" i="4"/>
  <c r="C8" i="4"/>
  <c r="E6" i="4"/>
  <c r="D6" i="4"/>
  <c r="C6" i="4"/>
  <c r="AH7" i="4"/>
  <c r="AH8" i="4"/>
  <c r="C7" i="1"/>
  <c r="C8" i="1"/>
  <c r="D7" i="1"/>
  <c r="D8" i="1"/>
  <c r="E7" i="1"/>
  <c r="E8" i="1"/>
  <c r="F8" i="1"/>
  <c r="D6" i="1"/>
  <c r="E6" i="1"/>
  <c r="R6" i="1"/>
  <c r="R7" i="1"/>
  <c r="R8" i="1"/>
  <c r="S7" i="1"/>
  <c r="S8" i="1"/>
  <c r="T7" i="1"/>
  <c r="T8" i="1"/>
  <c r="U8" i="1"/>
  <c r="X10" i="1"/>
  <c r="S6" i="1"/>
  <c r="Y10" i="1"/>
  <c r="T6" i="1"/>
  <c r="Z10" i="1"/>
  <c r="AB10" i="1"/>
  <c r="AC10" i="1"/>
  <c r="Y11" i="1"/>
  <c r="Z11" i="1"/>
  <c r="AB11" i="1"/>
  <c r="AC11" i="1"/>
  <c r="X12" i="1"/>
  <c r="Y12" i="1"/>
  <c r="Z12" i="1"/>
  <c r="AB12" i="1"/>
  <c r="AC12" i="1"/>
  <c r="X13" i="1"/>
  <c r="Y13" i="1"/>
  <c r="Z13" i="1"/>
  <c r="AB13" i="1"/>
  <c r="AC13" i="1"/>
  <c r="X14" i="1"/>
  <c r="Y14" i="1"/>
  <c r="Z14" i="1"/>
  <c r="AB14" i="1"/>
  <c r="AC14" i="1"/>
  <c r="X15" i="1"/>
  <c r="Y15" i="1"/>
  <c r="Z15" i="1"/>
  <c r="AB15" i="1"/>
  <c r="AC15" i="1"/>
  <c r="X16" i="1"/>
  <c r="Y16" i="1"/>
  <c r="Z16" i="1"/>
  <c r="AB16" i="1"/>
  <c r="AC16" i="1"/>
  <c r="X17" i="1"/>
  <c r="Y17" i="1"/>
  <c r="Z17" i="1"/>
  <c r="AB17" i="1"/>
  <c r="AC17" i="1"/>
  <c r="AM6" i="4"/>
  <c r="AG7" i="4"/>
  <c r="AG8" i="4"/>
  <c r="AY17" i="4"/>
  <c r="AZ17" i="4"/>
  <c r="BA17" i="4"/>
  <c r="BE17" i="4"/>
  <c r="AJ17" i="4"/>
  <c r="AG6" i="4"/>
  <c r="AI7" i="4"/>
  <c r="AI8" i="4"/>
  <c r="AJ8" i="4"/>
  <c r="AM17" i="4"/>
  <c r="AK17" i="4"/>
  <c r="AH6" i="4"/>
  <c r="AN17" i="4"/>
  <c r="AL17" i="4"/>
  <c r="AI6" i="4"/>
  <c r="AO17" i="4"/>
  <c r="AP17" i="4"/>
  <c r="U17" i="4"/>
  <c r="U8" i="4"/>
  <c r="X17" i="4"/>
  <c r="V17" i="4"/>
  <c r="Y17" i="4"/>
  <c r="W17" i="4"/>
  <c r="Z17" i="4"/>
  <c r="AB17" i="4"/>
  <c r="AA17" i="4"/>
  <c r="F17" i="4"/>
  <c r="F8" i="4"/>
  <c r="I17" i="4"/>
  <c r="G17" i="4"/>
  <c r="J17" i="4"/>
  <c r="H17" i="4"/>
  <c r="K17" i="4"/>
  <c r="M17" i="4"/>
  <c r="L17" i="4"/>
  <c r="AY16" i="4"/>
  <c r="AZ16" i="4"/>
  <c r="BA16" i="4"/>
  <c r="BE16" i="4"/>
  <c r="AJ16" i="4"/>
  <c r="AM16" i="4"/>
  <c r="AK16" i="4"/>
  <c r="AN16" i="4"/>
  <c r="AL16" i="4"/>
  <c r="AO16" i="4"/>
  <c r="AP16" i="4"/>
  <c r="U16" i="4"/>
  <c r="X16" i="4"/>
  <c r="V16" i="4"/>
  <c r="Y16" i="4"/>
  <c r="W16" i="4"/>
  <c r="Z16" i="4"/>
  <c r="AB16" i="4"/>
  <c r="AA16" i="4"/>
  <c r="F16" i="4"/>
  <c r="I16" i="4"/>
  <c r="G16" i="4"/>
  <c r="J16" i="4"/>
  <c r="H16" i="4"/>
  <c r="K16" i="4"/>
  <c r="M16" i="4"/>
  <c r="L16" i="4"/>
  <c r="AY15" i="4"/>
  <c r="AZ15" i="4"/>
  <c r="BA15" i="4"/>
  <c r="BE15" i="4"/>
  <c r="AJ15" i="4"/>
  <c r="AM15" i="4"/>
  <c r="AK15" i="4"/>
  <c r="AN15" i="4"/>
  <c r="AL15" i="4"/>
  <c r="AO15" i="4"/>
  <c r="AP15" i="4"/>
  <c r="U15" i="4"/>
  <c r="X15" i="4"/>
  <c r="V15" i="4"/>
  <c r="Y15" i="4"/>
  <c r="W15" i="4"/>
  <c r="Z15" i="4"/>
  <c r="AB15" i="4"/>
  <c r="AA15" i="4"/>
  <c r="F15" i="4"/>
  <c r="I15" i="4"/>
  <c r="G15" i="4"/>
  <c r="J15" i="4"/>
  <c r="H15" i="4"/>
  <c r="K15" i="4"/>
  <c r="M15" i="4"/>
  <c r="L15" i="4"/>
  <c r="AY14" i="4"/>
  <c r="AZ14" i="4"/>
  <c r="BA14" i="4"/>
  <c r="BE14" i="4"/>
  <c r="AJ14" i="4"/>
  <c r="AM14" i="4"/>
  <c r="AK14" i="4"/>
  <c r="AN14" i="4"/>
  <c r="AL14" i="4"/>
  <c r="AO14" i="4"/>
  <c r="AP14" i="4"/>
  <c r="U14" i="4"/>
  <c r="X14" i="4"/>
  <c r="V14" i="4"/>
  <c r="Y14" i="4"/>
  <c r="W14" i="4"/>
  <c r="Z14" i="4"/>
  <c r="AB14" i="4"/>
  <c r="AA14" i="4"/>
  <c r="I14" i="4"/>
  <c r="G14" i="4"/>
  <c r="J14" i="4"/>
  <c r="H14" i="4"/>
  <c r="K14" i="4"/>
  <c r="M14" i="4"/>
  <c r="L14" i="4"/>
  <c r="AY13" i="4"/>
  <c r="AZ13" i="4"/>
  <c r="BA13" i="4"/>
  <c r="BE13" i="4"/>
  <c r="AJ13" i="4"/>
  <c r="AM13" i="4"/>
  <c r="AK13" i="4"/>
  <c r="AN13" i="4"/>
  <c r="AL13" i="4"/>
  <c r="AO13" i="4"/>
  <c r="AP13" i="4"/>
  <c r="U13" i="4"/>
  <c r="X13" i="4"/>
  <c r="V13" i="4"/>
  <c r="Y13" i="4"/>
  <c r="W13" i="4"/>
  <c r="Z13" i="4"/>
  <c r="AB13" i="4"/>
  <c r="AA13" i="4"/>
  <c r="F13" i="4"/>
  <c r="I13" i="4"/>
  <c r="G13" i="4"/>
  <c r="J13" i="4"/>
  <c r="K13" i="4"/>
  <c r="M13" i="4"/>
  <c r="L13" i="4"/>
  <c r="AY12" i="4"/>
  <c r="AZ12" i="4"/>
  <c r="BA12" i="4"/>
  <c r="BE12" i="4"/>
  <c r="AJ12" i="4"/>
  <c r="AM12" i="4"/>
  <c r="AK12" i="4"/>
  <c r="AN12" i="4"/>
  <c r="AL12" i="4"/>
  <c r="AO12" i="4"/>
  <c r="AP12" i="4"/>
  <c r="U12" i="4"/>
  <c r="X12" i="4"/>
  <c r="V12" i="4"/>
  <c r="Y12" i="4"/>
  <c r="W12" i="4"/>
  <c r="Z12" i="4"/>
  <c r="AB12" i="4"/>
  <c r="AA12" i="4"/>
  <c r="F12" i="4"/>
  <c r="I12" i="4"/>
  <c r="G12" i="4"/>
  <c r="J12" i="4"/>
  <c r="H12" i="4"/>
  <c r="K12" i="4"/>
  <c r="M12" i="4"/>
  <c r="L12" i="4"/>
  <c r="AY11" i="4"/>
  <c r="AZ11" i="4"/>
  <c r="BA11" i="4"/>
  <c r="BE11" i="4"/>
  <c r="AJ11" i="4"/>
  <c r="AM11" i="4"/>
  <c r="AK11" i="4"/>
  <c r="AN11" i="4"/>
  <c r="AL11" i="4"/>
  <c r="AO11" i="4"/>
  <c r="AP11" i="4"/>
  <c r="U11" i="4"/>
  <c r="X11" i="4"/>
  <c r="V11" i="4"/>
  <c r="Y11" i="4"/>
  <c r="W11" i="4"/>
  <c r="Z11" i="4"/>
  <c r="AB11" i="4"/>
  <c r="AA11" i="4"/>
  <c r="F11" i="4"/>
  <c r="I11" i="4"/>
  <c r="G11" i="4"/>
  <c r="J11" i="4"/>
  <c r="K11" i="4"/>
  <c r="M11" i="4"/>
  <c r="L11" i="4"/>
  <c r="AY10" i="4"/>
  <c r="AZ10" i="4"/>
  <c r="BA10" i="4"/>
  <c r="BE10" i="4"/>
  <c r="AJ10" i="4"/>
  <c r="AM10" i="4"/>
  <c r="AK10" i="4"/>
  <c r="AN10" i="4"/>
  <c r="AL10" i="4"/>
  <c r="AO10" i="4"/>
  <c r="AP10" i="4"/>
  <c r="U10" i="4"/>
  <c r="X10" i="4"/>
  <c r="V10" i="4"/>
  <c r="Y10" i="4"/>
  <c r="W10" i="4"/>
  <c r="Z10" i="4"/>
  <c r="AB10" i="4"/>
  <c r="AA10" i="4"/>
  <c r="F10" i="4"/>
  <c r="I10" i="4"/>
  <c r="G10" i="4"/>
  <c r="J10" i="4"/>
  <c r="K10" i="4"/>
  <c r="M10" i="4"/>
  <c r="L10" i="4"/>
  <c r="BD7" i="4"/>
  <c r="BC7" i="4"/>
  <c r="BB7" i="4"/>
  <c r="AO7" i="4"/>
  <c r="AN7" i="4"/>
  <c r="AM7" i="4"/>
  <c r="BD6" i="4"/>
  <c r="BC6" i="4"/>
  <c r="BB6" i="4"/>
  <c r="AO6" i="4"/>
  <c r="AN6" i="4"/>
  <c r="BA11" i="1"/>
  <c r="BA12" i="1"/>
  <c r="BA13" i="1"/>
  <c r="AZ11" i="1"/>
  <c r="AG7" i="1"/>
  <c r="AG8" i="1"/>
  <c r="AH7" i="1"/>
  <c r="AH8" i="1"/>
  <c r="AI7" i="1"/>
  <c r="AI8" i="1"/>
  <c r="AJ8" i="1"/>
  <c r="AI6" i="1"/>
  <c r="AO11" i="1"/>
  <c r="AO12" i="1"/>
  <c r="AO13" i="1"/>
  <c r="AO14" i="1"/>
  <c r="AO15" i="1"/>
  <c r="AO16" i="1"/>
  <c r="AO17" i="1"/>
  <c r="AO10" i="1"/>
  <c r="AH6" i="1"/>
  <c r="AN11" i="1"/>
  <c r="AN12" i="1"/>
  <c r="AN13" i="1"/>
  <c r="AN14" i="1"/>
  <c r="AN15" i="1"/>
  <c r="AN16" i="1"/>
  <c r="AN17" i="1"/>
  <c r="AN10" i="1"/>
  <c r="AG6" i="1"/>
  <c r="AM11" i="1"/>
  <c r="AM12" i="1"/>
  <c r="AM13" i="1"/>
  <c r="AM14" i="1"/>
  <c r="AM15" i="1"/>
  <c r="AM16" i="1"/>
  <c r="AM17" i="1"/>
  <c r="AM10" i="1"/>
  <c r="F17" i="1"/>
  <c r="F11" i="1"/>
  <c r="F12" i="1"/>
  <c r="F13" i="1"/>
  <c r="F14" i="1"/>
  <c r="F15" i="1"/>
  <c r="F16" i="1"/>
  <c r="AQ10" i="1"/>
  <c r="AJ11" i="1"/>
  <c r="AJ10" i="1"/>
  <c r="AQ17" i="1"/>
  <c r="AP17" i="1"/>
  <c r="BJ16" i="1"/>
  <c r="BJ15" i="1"/>
  <c r="AY16" i="1"/>
  <c r="AZ16" i="1"/>
  <c r="BA16" i="1"/>
  <c r="BE16" i="1"/>
  <c r="AJ16" i="1"/>
  <c r="AK16" i="1"/>
  <c r="AL16" i="1"/>
  <c r="AQ16" i="1"/>
  <c r="AP16" i="1"/>
  <c r="U16" i="1"/>
  <c r="V16" i="1"/>
  <c r="W16" i="1"/>
  <c r="AA16" i="1"/>
  <c r="G16" i="1"/>
  <c r="H16" i="1"/>
  <c r="L16" i="1"/>
  <c r="AJ17" i="1"/>
  <c r="AK14" i="1"/>
  <c r="U17" i="1"/>
  <c r="U10" i="1"/>
  <c r="AY17" i="1"/>
  <c r="AZ17" i="1"/>
  <c r="BA17" i="1"/>
  <c r="BE17" i="1"/>
  <c r="AY15" i="1"/>
  <c r="AZ15" i="1"/>
  <c r="BA15" i="1"/>
  <c r="BE15" i="1"/>
  <c r="AY14" i="1"/>
  <c r="AZ14" i="1"/>
  <c r="BA14" i="1"/>
  <c r="BE14" i="1"/>
  <c r="AJ14" i="1"/>
  <c r="AJ15" i="1"/>
  <c r="AK17" i="1"/>
  <c r="AL17" i="1"/>
  <c r="AK15" i="1"/>
  <c r="AL15" i="1"/>
  <c r="AQ15" i="1"/>
  <c r="AP15" i="1"/>
  <c r="AL14" i="1"/>
  <c r="AQ14" i="1"/>
  <c r="AP14" i="1"/>
  <c r="AJ13" i="1"/>
  <c r="AK13" i="1"/>
  <c r="AL13" i="1"/>
  <c r="AP13" i="1"/>
  <c r="AJ12" i="1"/>
  <c r="AK12" i="1"/>
  <c r="AL12" i="1"/>
  <c r="AQ12" i="1"/>
  <c r="AK11" i="1"/>
  <c r="AL11" i="1"/>
  <c r="AQ11" i="1"/>
  <c r="AP11" i="1"/>
  <c r="AP10" i="1"/>
  <c r="AL10" i="1"/>
  <c r="AK10" i="1"/>
  <c r="H14" i="1"/>
  <c r="G17" i="1"/>
  <c r="H17" i="1"/>
  <c r="L17" i="1"/>
  <c r="W11" i="1"/>
  <c r="W12" i="1"/>
  <c r="W13" i="1"/>
  <c r="W14" i="1"/>
  <c r="W15" i="1"/>
  <c r="W17" i="1"/>
  <c r="V11" i="1"/>
  <c r="V12" i="1"/>
  <c r="V13" i="1"/>
  <c r="V14" i="1"/>
  <c r="V15" i="1"/>
  <c r="V17" i="1"/>
  <c r="U11" i="1"/>
  <c r="U12" i="1"/>
  <c r="U13" i="1"/>
  <c r="U14" i="1"/>
  <c r="U15" i="1"/>
  <c r="W10" i="1"/>
  <c r="V10" i="1"/>
  <c r="AA10" i="1"/>
  <c r="AA17" i="1"/>
  <c r="AA15" i="1"/>
  <c r="AA14" i="1"/>
  <c r="AA13" i="1"/>
  <c r="AA12" i="1"/>
  <c r="AA11" i="1"/>
  <c r="F10" i="1"/>
  <c r="C6" i="1"/>
  <c r="G10" i="1"/>
  <c r="H10" i="1"/>
  <c r="L10" i="1"/>
  <c r="H11" i="1"/>
  <c r="BJ11" i="1"/>
  <c r="H12" i="1"/>
  <c r="BJ12" i="1"/>
  <c r="H13" i="1"/>
  <c r="BJ13" i="1"/>
  <c r="BJ14" i="1"/>
  <c r="H15" i="1"/>
  <c r="G11" i="1"/>
  <c r="G12" i="1"/>
  <c r="G13" i="1"/>
  <c r="G14" i="1"/>
  <c r="G15" i="1"/>
  <c r="L11" i="1"/>
  <c r="L12" i="1"/>
  <c r="L14" i="1"/>
  <c r="L15" i="1"/>
  <c r="BA10" i="1"/>
  <c r="AZ10" i="1"/>
  <c r="AZ12" i="1"/>
  <c r="AZ13" i="1"/>
  <c r="AY10" i="1"/>
  <c r="AY11" i="1"/>
  <c r="AY12" i="1"/>
  <c r="AY13" i="1"/>
  <c r="BD7" i="1"/>
  <c r="BC7" i="1"/>
  <c r="BB7" i="1"/>
  <c r="BD6" i="1"/>
  <c r="BC6" i="1"/>
  <c r="BB6" i="1"/>
  <c r="AO7" i="1"/>
  <c r="AN7" i="1"/>
  <c r="AM7" i="1"/>
  <c r="AO6" i="1"/>
  <c r="AN6" i="1"/>
  <c r="AM6" i="1"/>
  <c r="Z7" i="1"/>
  <c r="Y7" i="1"/>
  <c r="X7" i="1"/>
  <c r="Z6" i="1"/>
  <c r="Y6" i="1"/>
  <c r="X6" i="1"/>
  <c r="K7" i="1"/>
  <c r="J7" i="1"/>
  <c r="I7" i="1"/>
  <c r="K6" i="1"/>
  <c r="J6" i="1"/>
  <c r="I6" i="1"/>
</calcChain>
</file>

<file path=xl/sharedStrings.xml><?xml version="1.0" encoding="utf-8"?>
<sst xmlns="http://schemas.openxmlformats.org/spreadsheetml/2006/main" count="3636" uniqueCount="96">
  <si>
    <t>Peso 1 (g)</t>
  </si>
  <si>
    <t>Pieza</t>
  </si>
  <si>
    <t>Material</t>
  </si>
  <si>
    <t>Aluminio</t>
  </si>
  <si>
    <t>Largo (cm)</t>
  </si>
  <si>
    <t>Ancho (cm)</t>
  </si>
  <si>
    <t>Alto (cm)</t>
  </si>
  <si>
    <t>Limon sin conservador</t>
  </si>
  <si>
    <t>Mango con conserador</t>
  </si>
  <si>
    <t>Acero</t>
  </si>
  <si>
    <t>Limon con conservador</t>
  </si>
  <si>
    <t>Mango sin conserador</t>
  </si>
  <si>
    <t>Peso 2 (g)</t>
  </si>
  <si>
    <t>Peso 3 (g)</t>
  </si>
  <si>
    <t>Peso 4 (g)</t>
  </si>
  <si>
    <t>Peso 5 (g)</t>
  </si>
  <si>
    <t>Semana</t>
  </si>
  <si>
    <t>Evento</t>
  </si>
  <si>
    <t>Revisión bibliográfica</t>
  </si>
  <si>
    <t>Propuesta de trabajo</t>
  </si>
  <si>
    <t>Compra del material</t>
  </si>
  <si>
    <t>Elección de reactivos</t>
  </si>
  <si>
    <t>Preparación de las soluciones</t>
  </si>
  <si>
    <t>Redacción reporte</t>
  </si>
  <si>
    <t>Presentación final</t>
  </si>
  <si>
    <t>Experimentación</t>
  </si>
  <si>
    <t>Diseño de experimentos</t>
  </si>
  <si>
    <t>Caracterización de las soluciones</t>
  </si>
  <si>
    <t>Área (cm^2)</t>
  </si>
  <si>
    <t>Volumen (cm^3)</t>
  </si>
  <si>
    <t>Tiempo (h)</t>
  </si>
  <si>
    <t>1'</t>
  </si>
  <si>
    <t>2'</t>
  </si>
  <si>
    <t>3'</t>
  </si>
  <si>
    <t>-</t>
  </si>
  <si>
    <t>Densidad  (g/cm^3)</t>
  </si>
  <si>
    <t>Peso 6 (g)</t>
  </si>
  <si>
    <t>Peso 7 (g)</t>
  </si>
  <si>
    <t>Peso 8 (g)</t>
  </si>
  <si>
    <t xml:space="preserve">Desviación estándar </t>
  </si>
  <si>
    <t>Peso 9 (g)</t>
  </si>
  <si>
    <t>Promedio velocidades (µm/h)</t>
  </si>
  <si>
    <t>Velocidad (µm/h)</t>
  </si>
  <si>
    <t>Varianza</t>
  </si>
  <si>
    <t>g</t>
  </si>
  <si>
    <t>Suma</t>
  </si>
  <si>
    <t>Temperatura (ºC)</t>
  </si>
  <si>
    <t>Limón</t>
  </si>
  <si>
    <t>Conservador</t>
  </si>
  <si>
    <t>Si</t>
  </si>
  <si>
    <t>No</t>
  </si>
  <si>
    <t>Mango</t>
  </si>
  <si>
    <t>Inhibidor</t>
  </si>
  <si>
    <t>Suma Varianza</t>
  </si>
  <si>
    <t>G teórica</t>
  </si>
  <si>
    <t>G experimental</t>
  </si>
  <si>
    <t>Igualdad de varianza</t>
  </si>
  <si>
    <t>Acepta hipótesis</t>
  </si>
  <si>
    <t>Corrida</t>
  </si>
  <si>
    <t>Benzoato</t>
  </si>
  <si>
    <t>Ninguno</t>
  </si>
  <si>
    <t>Temperatura ambiente</t>
  </si>
  <si>
    <t>Hecha</t>
  </si>
  <si>
    <t>Jueves</t>
  </si>
  <si>
    <t>Concentración Inhibidor</t>
  </si>
  <si>
    <t>Miércoles</t>
  </si>
  <si>
    <t>Piezas</t>
  </si>
  <si>
    <t>Total</t>
  </si>
  <si>
    <t>Semana 5</t>
  </si>
  <si>
    <t>Semana 6</t>
  </si>
  <si>
    <t>Ácido</t>
  </si>
  <si>
    <t>Eficiencia (%)</t>
  </si>
  <si>
    <t xml:space="preserve">Limón con conservador </t>
  </si>
  <si>
    <t>Limón sin conservador</t>
  </si>
  <si>
    <t>Limón con conservador</t>
  </si>
  <si>
    <t>Mango con conservador</t>
  </si>
  <si>
    <t>Mango sin conservador</t>
  </si>
  <si>
    <t>1 hora</t>
  </si>
  <si>
    <t>2 horas</t>
  </si>
  <si>
    <t>3 horas</t>
  </si>
  <si>
    <t>24 horas</t>
  </si>
  <si>
    <t>Datos para el aluminio</t>
  </si>
  <si>
    <t>Concentración inhibidor</t>
  </si>
  <si>
    <t>Datos para el acero</t>
  </si>
  <si>
    <t>Temperatura Ambiente</t>
  </si>
  <si>
    <t>Desviación estándar</t>
  </si>
  <si>
    <t>Tiempo</t>
  </si>
  <si>
    <t>Temperatura</t>
  </si>
  <si>
    <t>Varianza dada:</t>
  </si>
  <si>
    <t>Peso o (lb)</t>
  </si>
  <si>
    <t>Volumen (ml)</t>
  </si>
  <si>
    <t>pH</t>
  </si>
  <si>
    <t>Eficiencia</t>
  </si>
  <si>
    <t>Densidad (lb/ml)</t>
  </si>
  <si>
    <t>Densidad (g/ml)</t>
  </si>
  <si>
    <t>Peso  (g)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</si>
</sst>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"/>
    <numFmt numFmtId="165" formatCode="0.0000"/>
    <numFmt numFmtId="166" formatCode="0.000"/>
  </numFmts>
  <fonts count="1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Times Roman"/>
    </font>
    <font>
      <sz val="12"/>
      <color theme="1"/>
      <name val="Times Roman"/>
    </font>
    <font>
      <sz val="12"/>
      <color theme="1"/>
      <name val="Times New Roman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i/>
      <sz val="12"/>
      <color theme="1"/>
      <name val="Calibri"/>
      <scheme val="minor"/>
    </font>
    <font>
      <b/>
      <i/>
      <sz val="12"/>
      <color theme="1"/>
      <name val="Times Roman"/>
    </font>
  </fonts>
  <fills count="2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rgb="FFA9D08E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29">
    <xf numFmtId="0" fontId="0" fillId="0" borderId="0" xfId="0"/>
    <xf numFmtId="0" fontId="2" fillId="0" borderId="0" xfId="0" applyFont="1" applyAlignment="1">
      <alignment horizontal="center" vertical="center"/>
    </xf>
    <xf numFmtId="20" fontId="0" fillId="0" borderId="0" xfId="0" applyNumberFormat="1"/>
    <xf numFmtId="0" fontId="0" fillId="0" borderId="1" xfId="0" applyBorder="1"/>
    <xf numFmtId="0" fontId="3" fillId="0" borderId="1" xfId="0" applyFont="1" applyBorder="1"/>
    <xf numFmtId="0" fontId="4" fillId="0" borderId="1" xfId="0" applyFont="1" applyBorder="1"/>
    <xf numFmtId="0" fontId="4" fillId="0" borderId="1" xfId="0" applyFont="1" applyFill="1" applyBorder="1"/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2" fillId="3" borderId="1" xfId="0" applyFont="1" applyFill="1" applyBorder="1"/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2" fillId="6" borderId="1" xfId="0" applyFont="1" applyFill="1" applyBorder="1"/>
    <xf numFmtId="165" fontId="0" fillId="0" borderId="1" xfId="0" applyNumberFormat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4" fontId="0" fillId="0" borderId="0" xfId="0" applyNumberFormat="1"/>
    <xf numFmtId="165" fontId="0" fillId="0" borderId="1" xfId="0" applyNumberForma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Border="1"/>
    <xf numFmtId="165" fontId="0" fillId="0" borderId="2" xfId="0" applyNumberFormat="1" applyFill="1" applyBorder="1" applyAlignment="1">
      <alignment horizontal="center"/>
    </xf>
    <xf numFmtId="0" fontId="2" fillId="8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0" fontId="4" fillId="9" borderId="1" xfId="0" applyFont="1" applyFill="1" applyBorder="1"/>
    <xf numFmtId="0" fontId="0" fillId="0" borderId="0" xfId="0" applyFill="1" applyBorder="1" applyAlignment="1"/>
    <xf numFmtId="164" fontId="8" fillId="0" borderId="0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2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12" borderId="1" xfId="0" applyFont="1" applyFill="1" applyBorder="1" applyAlignment="1">
      <alignment horizontal="center" wrapText="1"/>
    </xf>
    <xf numFmtId="0" fontId="0" fillId="4" borderId="1" xfId="0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2" fillId="15" borderId="1" xfId="0" applyFont="1" applyFill="1" applyBorder="1" applyAlignment="1">
      <alignment horizontal="center" vertical="center"/>
    </xf>
    <xf numFmtId="0" fontId="2" fillId="15" borderId="1" xfId="0" applyFont="1" applyFill="1" applyBorder="1"/>
    <xf numFmtId="0" fontId="2" fillId="11" borderId="1" xfId="0" applyFont="1" applyFill="1" applyBorder="1" applyAlignment="1">
      <alignment horizontal="center" vertical="center" wrapText="1"/>
    </xf>
    <xf numFmtId="0" fontId="2" fillId="18" borderId="1" xfId="0" applyFont="1" applyFill="1" applyBorder="1" applyAlignment="1">
      <alignment horizontal="center" vertical="center"/>
    </xf>
    <xf numFmtId="0" fontId="2" fillId="18" borderId="1" xfId="0" applyFont="1" applyFill="1" applyBorder="1"/>
    <xf numFmtId="0" fontId="2" fillId="16" borderId="1" xfId="0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center"/>
    </xf>
    <xf numFmtId="0" fontId="9" fillId="19" borderId="1" xfId="0" applyFont="1" applyFill="1" applyBorder="1" applyAlignment="1">
      <alignment horizontal="center" vertical="center"/>
    </xf>
    <xf numFmtId="0" fontId="9" fillId="20" borderId="5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9" fontId="0" fillId="0" borderId="0" xfId="0" applyNumberFormat="1" applyBorder="1" applyAlignment="1">
      <alignment vertical="center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2" fillId="13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2" fillId="23" borderId="1" xfId="0" applyFont="1" applyFill="1" applyBorder="1" applyAlignment="1">
      <alignment horizontal="center" vertical="center"/>
    </xf>
    <xf numFmtId="165" fontId="0" fillId="0" borderId="1" xfId="27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wrapText="1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Border="1" applyAlignment="1">
      <alignment wrapText="1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Border="1" applyAlignment="1">
      <alignment horizontal="center"/>
    </xf>
    <xf numFmtId="0" fontId="0" fillId="0" borderId="0" xfId="0" applyBorder="1" applyAlignment="1"/>
    <xf numFmtId="165" fontId="0" fillId="0" borderId="0" xfId="0" applyNumberFormat="1"/>
    <xf numFmtId="0" fontId="3" fillId="10" borderId="1" xfId="0" applyFont="1" applyFill="1" applyBorder="1" applyAlignment="1">
      <alignment horizontal="center" vertical="center" wrapText="1"/>
    </xf>
    <xf numFmtId="0" fontId="4" fillId="0" borderId="0" xfId="0" applyFont="1"/>
    <xf numFmtId="0" fontId="3" fillId="13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3" fillId="23" borderId="1" xfId="0" applyFont="1" applyFill="1" applyBorder="1" applyAlignment="1">
      <alignment horizontal="center" vertical="center"/>
    </xf>
    <xf numFmtId="165" fontId="4" fillId="0" borderId="1" xfId="27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4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/>
    </xf>
    <xf numFmtId="0" fontId="4" fillId="16" borderId="1" xfId="0" applyFont="1" applyFill="1" applyBorder="1" applyAlignment="1">
      <alignment horizontal="center" vertical="center"/>
    </xf>
    <xf numFmtId="0" fontId="0" fillId="17" borderId="1" xfId="0" applyFont="1" applyFill="1" applyBorder="1" applyAlignment="1">
      <alignment horizontal="center" vertical="center" wrapText="1"/>
    </xf>
    <xf numFmtId="0" fontId="2" fillId="16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0" fillId="1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5" fontId="0" fillId="0" borderId="6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0" fontId="9" fillId="20" borderId="6" xfId="0" applyFont="1" applyFill="1" applyBorder="1" applyAlignment="1">
      <alignment horizontal="center" vertical="center"/>
    </xf>
    <xf numFmtId="0" fontId="9" fillId="20" borderId="7" xfId="0" applyFont="1" applyFill="1" applyBorder="1" applyAlignment="1">
      <alignment horizontal="center" vertical="center"/>
    </xf>
    <xf numFmtId="0" fontId="9" fillId="20" borderId="5" xfId="0" applyFont="1" applyFill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/>
    </xf>
    <xf numFmtId="166" fontId="4" fillId="0" borderId="4" xfId="0" applyNumberFormat="1" applyFont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166" fontId="4" fillId="0" borderId="4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1" fillId="21" borderId="1" xfId="0" applyFont="1" applyFill="1" applyBorder="1" applyAlignment="1">
      <alignment horizontal="center" vertical="center"/>
    </xf>
    <xf numFmtId="9" fontId="4" fillId="0" borderId="3" xfId="0" applyNumberFormat="1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9" fontId="4" fillId="0" borderId="4" xfId="0" applyNumberFormat="1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0" fontId="10" fillId="22" borderId="1" xfId="0" applyFont="1" applyFill="1" applyBorder="1" applyAlignment="1">
      <alignment horizontal="center" vertical="center" wrapText="1"/>
    </xf>
    <xf numFmtId="0" fontId="10" fillId="21" borderId="1" xfId="0" applyFont="1" applyFill="1" applyBorder="1" applyAlignment="1">
      <alignment horizontal="center" vertical="center"/>
    </xf>
    <xf numFmtId="9" fontId="0" fillId="0" borderId="3" xfId="0" applyNumberFormat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 wrapText="1"/>
    </xf>
    <xf numFmtId="9" fontId="0" fillId="0" borderId="4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1" fillId="22" borderId="1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0" fontId="0" fillId="0" borderId="1" xfId="0" applyNumberFormat="1" applyBorder="1" applyAlignment="1">
      <alignment horizontal="center" vertical="center"/>
    </xf>
    <xf numFmtId="10" fontId="0" fillId="0" borderId="3" xfId="0" applyNumberFormat="1" applyBorder="1" applyAlignment="1">
      <alignment horizontal="center" vertical="center"/>
    </xf>
    <xf numFmtId="0" fontId="3" fillId="11" borderId="1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center"/>
    </xf>
    <xf numFmtId="0" fontId="4" fillId="15" borderId="1" xfId="0" applyFont="1" applyFill="1" applyBorder="1" applyAlignment="1">
      <alignment horizontal="center"/>
    </xf>
    <xf numFmtId="2" fontId="4" fillId="0" borderId="1" xfId="0" applyNumberFormat="1" applyFont="1" applyBorder="1" applyAlignment="1">
      <alignment horizontal="center"/>
    </xf>
  </cellXfs>
  <cellStyles count="40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38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39" builtinId="9" hidden="1"/>
    <cellStyle name="Normal" xfId="0" builtinId="0"/>
    <cellStyle name="Porcentaje" xfId="27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theme" Target="theme/theme1.xml"/><Relationship Id="rId24" Type="http://schemas.openxmlformats.org/officeDocument/2006/relationships/styles" Target="styles.xml"/><Relationship Id="rId25" Type="http://schemas.openxmlformats.org/officeDocument/2006/relationships/sharedStrings" Target="sharedStrings.xml"/><Relationship Id="rId26" Type="http://schemas.openxmlformats.org/officeDocument/2006/relationships/calcChain" Target="calcChain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10.xml.rels><?xml version="1.0" encoding="UTF-8" standalone="yes"?>
<Relationships xmlns="http://schemas.openxmlformats.org/package/2006/relationships"><Relationship Id="rId1" Type="http://schemas.microsoft.com/office/2011/relationships/chartStyle" Target="style10.xml"/><Relationship Id="rId2" Type="http://schemas.microsoft.com/office/2011/relationships/chartColorStyle" Target="colors10.xml"/></Relationships>
</file>

<file path=xl/charts/_rels/chart100.xml.rels><?xml version="1.0" encoding="UTF-8" standalone="yes"?>
<Relationships xmlns="http://schemas.openxmlformats.org/package/2006/relationships"><Relationship Id="rId1" Type="http://schemas.microsoft.com/office/2011/relationships/chartStyle" Target="style100.xml"/><Relationship Id="rId2" Type="http://schemas.microsoft.com/office/2011/relationships/chartColorStyle" Target="colors100.xml"/></Relationships>
</file>

<file path=xl/charts/_rels/chart101.xml.rels><?xml version="1.0" encoding="UTF-8" standalone="yes"?>
<Relationships xmlns="http://schemas.openxmlformats.org/package/2006/relationships"><Relationship Id="rId1" Type="http://schemas.microsoft.com/office/2011/relationships/chartStyle" Target="style101.xml"/><Relationship Id="rId2" Type="http://schemas.microsoft.com/office/2011/relationships/chartColorStyle" Target="colors101.xml"/></Relationships>
</file>

<file path=xl/charts/_rels/chart102.xml.rels><?xml version="1.0" encoding="UTF-8" standalone="yes"?>
<Relationships xmlns="http://schemas.openxmlformats.org/package/2006/relationships"><Relationship Id="rId1" Type="http://schemas.microsoft.com/office/2011/relationships/chartStyle" Target="style102.xml"/><Relationship Id="rId2" Type="http://schemas.microsoft.com/office/2011/relationships/chartColorStyle" Target="colors102.xml"/></Relationships>
</file>

<file path=xl/charts/_rels/chart103.xml.rels><?xml version="1.0" encoding="UTF-8" standalone="yes"?>
<Relationships xmlns="http://schemas.openxmlformats.org/package/2006/relationships"><Relationship Id="rId1" Type="http://schemas.microsoft.com/office/2011/relationships/chartStyle" Target="style103.xml"/><Relationship Id="rId2" Type="http://schemas.microsoft.com/office/2011/relationships/chartColorStyle" Target="colors103.xml"/></Relationships>
</file>

<file path=xl/charts/_rels/chart104.xml.rels><?xml version="1.0" encoding="UTF-8" standalone="yes"?>
<Relationships xmlns="http://schemas.openxmlformats.org/package/2006/relationships"><Relationship Id="rId1" Type="http://schemas.microsoft.com/office/2011/relationships/chartStyle" Target="style104.xml"/><Relationship Id="rId2" Type="http://schemas.microsoft.com/office/2011/relationships/chartColorStyle" Target="colors104.xml"/></Relationships>
</file>

<file path=xl/charts/_rels/chart105.xml.rels><?xml version="1.0" encoding="UTF-8" standalone="yes"?>
<Relationships xmlns="http://schemas.openxmlformats.org/package/2006/relationships"><Relationship Id="rId1" Type="http://schemas.microsoft.com/office/2011/relationships/chartStyle" Target="style105.xml"/><Relationship Id="rId2" Type="http://schemas.microsoft.com/office/2011/relationships/chartColorStyle" Target="colors105.xml"/></Relationships>
</file>

<file path=xl/charts/_rels/chart106.xml.rels><?xml version="1.0" encoding="UTF-8" standalone="yes"?>
<Relationships xmlns="http://schemas.openxmlformats.org/package/2006/relationships"><Relationship Id="rId1" Type="http://schemas.microsoft.com/office/2011/relationships/chartStyle" Target="style106.xml"/><Relationship Id="rId2" Type="http://schemas.microsoft.com/office/2011/relationships/chartColorStyle" Target="colors106.xml"/></Relationships>
</file>

<file path=xl/charts/_rels/chart107.xml.rels><?xml version="1.0" encoding="UTF-8" standalone="yes"?>
<Relationships xmlns="http://schemas.openxmlformats.org/package/2006/relationships"><Relationship Id="rId1" Type="http://schemas.microsoft.com/office/2011/relationships/chartStyle" Target="style107.xml"/><Relationship Id="rId2" Type="http://schemas.microsoft.com/office/2011/relationships/chartColorStyle" Target="colors107.xml"/></Relationships>
</file>

<file path=xl/charts/_rels/chart108.xml.rels><?xml version="1.0" encoding="UTF-8" standalone="yes"?>
<Relationships xmlns="http://schemas.openxmlformats.org/package/2006/relationships"><Relationship Id="rId1" Type="http://schemas.microsoft.com/office/2011/relationships/chartStyle" Target="style108.xml"/><Relationship Id="rId2" Type="http://schemas.microsoft.com/office/2011/relationships/chartColorStyle" Target="colors108.xml"/></Relationships>
</file>

<file path=xl/charts/_rels/chart109.xml.rels><?xml version="1.0" encoding="UTF-8" standalone="yes"?>
<Relationships xmlns="http://schemas.openxmlformats.org/package/2006/relationships"><Relationship Id="rId1" Type="http://schemas.microsoft.com/office/2011/relationships/chartStyle" Target="style109.xml"/><Relationship Id="rId2" Type="http://schemas.microsoft.com/office/2011/relationships/chartColorStyle" Target="colors109.xml"/></Relationships>
</file>

<file path=xl/charts/_rels/chart11.xml.rels><?xml version="1.0" encoding="UTF-8" standalone="yes"?>
<Relationships xmlns="http://schemas.openxmlformats.org/package/2006/relationships"><Relationship Id="rId1" Type="http://schemas.microsoft.com/office/2011/relationships/chartStyle" Target="style11.xml"/><Relationship Id="rId2" Type="http://schemas.microsoft.com/office/2011/relationships/chartColorStyle" Target="colors11.xml"/></Relationships>
</file>

<file path=xl/charts/_rels/chart110.xml.rels><?xml version="1.0" encoding="UTF-8" standalone="yes"?>
<Relationships xmlns="http://schemas.openxmlformats.org/package/2006/relationships"><Relationship Id="rId1" Type="http://schemas.microsoft.com/office/2011/relationships/chartStyle" Target="style110.xml"/><Relationship Id="rId2" Type="http://schemas.microsoft.com/office/2011/relationships/chartColorStyle" Target="colors110.xml"/></Relationships>
</file>

<file path=xl/charts/_rels/chart111.xml.rels><?xml version="1.0" encoding="UTF-8" standalone="yes"?>
<Relationships xmlns="http://schemas.openxmlformats.org/package/2006/relationships"><Relationship Id="rId1" Type="http://schemas.microsoft.com/office/2011/relationships/chartStyle" Target="style111.xml"/><Relationship Id="rId2" Type="http://schemas.microsoft.com/office/2011/relationships/chartColorStyle" Target="colors111.xml"/></Relationships>
</file>

<file path=xl/charts/_rels/chart112.xml.rels><?xml version="1.0" encoding="UTF-8" standalone="yes"?>
<Relationships xmlns="http://schemas.openxmlformats.org/package/2006/relationships"><Relationship Id="rId1" Type="http://schemas.microsoft.com/office/2011/relationships/chartStyle" Target="style112.xml"/><Relationship Id="rId2" Type="http://schemas.microsoft.com/office/2011/relationships/chartColorStyle" Target="colors112.xml"/></Relationships>
</file>

<file path=xl/charts/_rels/chart113.xml.rels><?xml version="1.0" encoding="UTF-8" standalone="yes"?>
<Relationships xmlns="http://schemas.openxmlformats.org/package/2006/relationships"><Relationship Id="rId1" Type="http://schemas.microsoft.com/office/2011/relationships/chartStyle" Target="style113.xml"/><Relationship Id="rId2" Type="http://schemas.microsoft.com/office/2011/relationships/chartColorStyle" Target="colors113.xml"/></Relationships>
</file>

<file path=xl/charts/_rels/chart114.xml.rels><?xml version="1.0" encoding="UTF-8" standalone="yes"?>
<Relationships xmlns="http://schemas.openxmlformats.org/package/2006/relationships"><Relationship Id="rId1" Type="http://schemas.microsoft.com/office/2011/relationships/chartStyle" Target="style114.xml"/><Relationship Id="rId2" Type="http://schemas.microsoft.com/office/2011/relationships/chartColorStyle" Target="colors114.xml"/></Relationships>
</file>

<file path=xl/charts/_rels/chart115.xml.rels><?xml version="1.0" encoding="UTF-8" standalone="yes"?>
<Relationships xmlns="http://schemas.openxmlformats.org/package/2006/relationships"><Relationship Id="rId1" Type="http://schemas.microsoft.com/office/2011/relationships/chartStyle" Target="style115.xml"/><Relationship Id="rId2" Type="http://schemas.microsoft.com/office/2011/relationships/chartColorStyle" Target="colors115.xml"/></Relationships>
</file>

<file path=xl/charts/_rels/chart116.xml.rels><?xml version="1.0" encoding="UTF-8" standalone="yes"?>
<Relationships xmlns="http://schemas.openxmlformats.org/package/2006/relationships"><Relationship Id="rId1" Type="http://schemas.microsoft.com/office/2011/relationships/chartStyle" Target="style116.xml"/><Relationship Id="rId2" Type="http://schemas.microsoft.com/office/2011/relationships/chartColorStyle" Target="colors116.xml"/></Relationships>
</file>

<file path=xl/charts/_rels/chart117.xml.rels><?xml version="1.0" encoding="UTF-8" standalone="yes"?>
<Relationships xmlns="http://schemas.openxmlformats.org/package/2006/relationships"><Relationship Id="rId1" Type="http://schemas.microsoft.com/office/2011/relationships/chartStyle" Target="style117.xml"/><Relationship Id="rId2" Type="http://schemas.microsoft.com/office/2011/relationships/chartColorStyle" Target="colors117.xml"/></Relationships>
</file>

<file path=xl/charts/_rels/chart118.xml.rels><?xml version="1.0" encoding="UTF-8" standalone="yes"?>
<Relationships xmlns="http://schemas.openxmlformats.org/package/2006/relationships"><Relationship Id="rId1" Type="http://schemas.microsoft.com/office/2011/relationships/chartStyle" Target="style118.xml"/><Relationship Id="rId2" Type="http://schemas.microsoft.com/office/2011/relationships/chartColorStyle" Target="colors118.xml"/></Relationships>
</file>

<file path=xl/charts/_rels/chart119.xml.rels><?xml version="1.0" encoding="UTF-8" standalone="yes"?>
<Relationships xmlns="http://schemas.openxmlformats.org/package/2006/relationships"><Relationship Id="rId1" Type="http://schemas.microsoft.com/office/2011/relationships/chartStyle" Target="style119.xml"/><Relationship Id="rId2" Type="http://schemas.microsoft.com/office/2011/relationships/chartColorStyle" Target="colors119.xml"/></Relationships>
</file>

<file path=xl/charts/_rels/chart12.xml.rels><?xml version="1.0" encoding="UTF-8" standalone="yes"?>
<Relationships xmlns="http://schemas.openxmlformats.org/package/2006/relationships"><Relationship Id="rId1" Type="http://schemas.microsoft.com/office/2011/relationships/chartStyle" Target="style12.xml"/><Relationship Id="rId2" Type="http://schemas.microsoft.com/office/2011/relationships/chartColorStyle" Target="colors12.xml"/></Relationships>
</file>

<file path=xl/charts/_rels/chart120.xml.rels><?xml version="1.0" encoding="UTF-8" standalone="yes"?>
<Relationships xmlns="http://schemas.openxmlformats.org/package/2006/relationships"><Relationship Id="rId1" Type="http://schemas.microsoft.com/office/2011/relationships/chartStyle" Target="style120.xml"/><Relationship Id="rId2" Type="http://schemas.microsoft.com/office/2011/relationships/chartColorStyle" Target="colors120.xml"/></Relationships>
</file>

<file path=xl/charts/_rels/chart121.xml.rels><?xml version="1.0" encoding="UTF-8" standalone="yes"?>
<Relationships xmlns="http://schemas.openxmlformats.org/package/2006/relationships"><Relationship Id="rId1" Type="http://schemas.microsoft.com/office/2011/relationships/chartStyle" Target="style121.xml"/><Relationship Id="rId2" Type="http://schemas.microsoft.com/office/2011/relationships/chartColorStyle" Target="colors121.xml"/></Relationships>
</file>

<file path=xl/charts/_rels/chart122.xml.rels><?xml version="1.0" encoding="UTF-8" standalone="yes"?>
<Relationships xmlns="http://schemas.openxmlformats.org/package/2006/relationships"><Relationship Id="rId1" Type="http://schemas.microsoft.com/office/2011/relationships/chartStyle" Target="style122.xml"/><Relationship Id="rId2" Type="http://schemas.microsoft.com/office/2011/relationships/chartColorStyle" Target="colors122.xml"/></Relationships>
</file>

<file path=xl/charts/_rels/chart123.xml.rels><?xml version="1.0" encoding="UTF-8" standalone="yes"?>
<Relationships xmlns="http://schemas.openxmlformats.org/package/2006/relationships"><Relationship Id="rId1" Type="http://schemas.microsoft.com/office/2011/relationships/chartStyle" Target="style123.xml"/><Relationship Id="rId2" Type="http://schemas.microsoft.com/office/2011/relationships/chartColorStyle" Target="colors123.xml"/></Relationships>
</file>

<file path=xl/charts/_rels/chart124.xml.rels><?xml version="1.0" encoding="UTF-8" standalone="yes"?>
<Relationships xmlns="http://schemas.openxmlformats.org/package/2006/relationships"><Relationship Id="rId1" Type="http://schemas.microsoft.com/office/2011/relationships/chartStyle" Target="style124.xml"/><Relationship Id="rId2" Type="http://schemas.microsoft.com/office/2011/relationships/chartColorStyle" Target="colors124.xml"/></Relationships>
</file>

<file path=xl/charts/_rels/chart125.xml.rels><?xml version="1.0" encoding="UTF-8" standalone="yes"?>
<Relationships xmlns="http://schemas.openxmlformats.org/package/2006/relationships"><Relationship Id="rId1" Type="http://schemas.microsoft.com/office/2011/relationships/chartStyle" Target="style125.xml"/><Relationship Id="rId2" Type="http://schemas.microsoft.com/office/2011/relationships/chartColorStyle" Target="colors125.xml"/></Relationships>
</file>

<file path=xl/charts/_rels/chart126.xml.rels><?xml version="1.0" encoding="UTF-8" standalone="yes"?>
<Relationships xmlns="http://schemas.openxmlformats.org/package/2006/relationships"><Relationship Id="rId1" Type="http://schemas.microsoft.com/office/2011/relationships/chartStyle" Target="style126.xml"/><Relationship Id="rId2" Type="http://schemas.microsoft.com/office/2011/relationships/chartColorStyle" Target="colors126.xml"/></Relationships>
</file>

<file path=xl/charts/_rels/chart127.xml.rels><?xml version="1.0" encoding="UTF-8" standalone="yes"?>
<Relationships xmlns="http://schemas.openxmlformats.org/package/2006/relationships"><Relationship Id="rId1" Type="http://schemas.microsoft.com/office/2011/relationships/chartStyle" Target="style127.xml"/><Relationship Id="rId2" Type="http://schemas.microsoft.com/office/2011/relationships/chartColorStyle" Target="colors127.xml"/></Relationships>
</file>

<file path=xl/charts/_rels/chart128.xml.rels><?xml version="1.0" encoding="UTF-8" standalone="yes"?>
<Relationships xmlns="http://schemas.openxmlformats.org/package/2006/relationships"><Relationship Id="rId1" Type="http://schemas.microsoft.com/office/2011/relationships/chartStyle" Target="style128.xml"/><Relationship Id="rId2" Type="http://schemas.microsoft.com/office/2011/relationships/chartColorStyle" Target="colors128.xml"/></Relationships>
</file>

<file path=xl/charts/_rels/chart129.xml.rels><?xml version="1.0" encoding="UTF-8" standalone="yes"?>
<Relationships xmlns="http://schemas.openxmlformats.org/package/2006/relationships"><Relationship Id="rId1" Type="http://schemas.microsoft.com/office/2011/relationships/chartStyle" Target="style129.xml"/><Relationship Id="rId2" Type="http://schemas.microsoft.com/office/2011/relationships/chartColorStyle" Target="colors129.xml"/></Relationships>
</file>

<file path=xl/charts/_rels/chart13.xml.rels><?xml version="1.0" encoding="UTF-8" standalone="yes"?>
<Relationships xmlns="http://schemas.openxmlformats.org/package/2006/relationships"><Relationship Id="rId1" Type="http://schemas.microsoft.com/office/2011/relationships/chartStyle" Target="style13.xml"/><Relationship Id="rId2" Type="http://schemas.microsoft.com/office/2011/relationships/chartColorStyle" Target="colors13.xml"/></Relationships>
</file>

<file path=xl/charts/_rels/chart130.xml.rels><?xml version="1.0" encoding="UTF-8" standalone="yes"?>
<Relationships xmlns="http://schemas.openxmlformats.org/package/2006/relationships"><Relationship Id="rId1" Type="http://schemas.microsoft.com/office/2011/relationships/chartStyle" Target="style130.xml"/><Relationship Id="rId2" Type="http://schemas.microsoft.com/office/2011/relationships/chartColorStyle" Target="colors130.xml"/></Relationships>
</file>

<file path=xl/charts/_rels/chart131.xml.rels><?xml version="1.0" encoding="UTF-8" standalone="yes"?>
<Relationships xmlns="http://schemas.openxmlformats.org/package/2006/relationships"><Relationship Id="rId1" Type="http://schemas.microsoft.com/office/2011/relationships/chartStyle" Target="style131.xml"/><Relationship Id="rId2" Type="http://schemas.microsoft.com/office/2011/relationships/chartColorStyle" Target="colors131.xml"/></Relationships>
</file>

<file path=xl/charts/_rels/chart132.xml.rels><?xml version="1.0" encoding="UTF-8" standalone="yes"?>
<Relationships xmlns="http://schemas.openxmlformats.org/package/2006/relationships"><Relationship Id="rId1" Type="http://schemas.microsoft.com/office/2011/relationships/chartStyle" Target="style132.xml"/><Relationship Id="rId2" Type="http://schemas.microsoft.com/office/2011/relationships/chartColorStyle" Target="colors132.xml"/></Relationships>
</file>

<file path=xl/charts/_rels/chart133.xml.rels><?xml version="1.0" encoding="UTF-8" standalone="yes"?>
<Relationships xmlns="http://schemas.openxmlformats.org/package/2006/relationships"><Relationship Id="rId1" Type="http://schemas.microsoft.com/office/2011/relationships/chartStyle" Target="style133.xml"/><Relationship Id="rId2" Type="http://schemas.microsoft.com/office/2011/relationships/chartColorStyle" Target="colors133.xml"/></Relationships>
</file>

<file path=xl/charts/_rels/chart134.xml.rels><?xml version="1.0" encoding="UTF-8" standalone="yes"?>
<Relationships xmlns="http://schemas.openxmlformats.org/package/2006/relationships"><Relationship Id="rId1" Type="http://schemas.microsoft.com/office/2011/relationships/chartStyle" Target="style134.xml"/><Relationship Id="rId2" Type="http://schemas.microsoft.com/office/2011/relationships/chartColorStyle" Target="colors134.xml"/></Relationships>
</file>

<file path=xl/charts/_rels/chart14.xml.rels><?xml version="1.0" encoding="UTF-8" standalone="yes"?>
<Relationships xmlns="http://schemas.openxmlformats.org/package/2006/relationships"><Relationship Id="rId1" Type="http://schemas.microsoft.com/office/2011/relationships/chartStyle" Target="style14.xml"/><Relationship Id="rId2" Type="http://schemas.microsoft.com/office/2011/relationships/chartColorStyle" Target="colors14.xml"/></Relationships>
</file>

<file path=xl/charts/_rels/chart15.xml.rels><?xml version="1.0" encoding="UTF-8" standalone="yes"?>
<Relationships xmlns="http://schemas.openxmlformats.org/package/2006/relationships"><Relationship Id="rId1" Type="http://schemas.microsoft.com/office/2011/relationships/chartStyle" Target="style15.xml"/><Relationship Id="rId2" Type="http://schemas.microsoft.com/office/2011/relationships/chartColorStyle" Target="colors15.xml"/></Relationships>
</file>

<file path=xl/charts/_rels/chart16.xml.rels><?xml version="1.0" encoding="UTF-8" standalone="yes"?>
<Relationships xmlns="http://schemas.openxmlformats.org/package/2006/relationships"><Relationship Id="rId1" Type="http://schemas.microsoft.com/office/2011/relationships/chartStyle" Target="style16.xml"/><Relationship Id="rId2" Type="http://schemas.microsoft.com/office/2011/relationships/chartColorStyle" Target="colors16.xml"/></Relationships>
</file>

<file path=xl/charts/_rels/chart17.xml.rels><?xml version="1.0" encoding="UTF-8" standalone="yes"?>
<Relationships xmlns="http://schemas.openxmlformats.org/package/2006/relationships"><Relationship Id="rId1" Type="http://schemas.microsoft.com/office/2011/relationships/chartStyle" Target="style17.xml"/><Relationship Id="rId2" Type="http://schemas.microsoft.com/office/2011/relationships/chartColorStyle" Target="colors17.xml"/></Relationships>
</file>

<file path=xl/charts/_rels/chart18.xml.rels><?xml version="1.0" encoding="UTF-8" standalone="yes"?>
<Relationships xmlns="http://schemas.openxmlformats.org/package/2006/relationships"><Relationship Id="rId1" Type="http://schemas.microsoft.com/office/2011/relationships/chartStyle" Target="style18.xml"/><Relationship Id="rId2" Type="http://schemas.microsoft.com/office/2011/relationships/chartColorStyle" Target="colors18.xml"/></Relationships>
</file>

<file path=xl/charts/_rels/chart19.xml.rels><?xml version="1.0" encoding="UTF-8" standalone="yes"?>
<Relationships xmlns="http://schemas.openxmlformats.org/package/2006/relationships"><Relationship Id="rId1" Type="http://schemas.microsoft.com/office/2011/relationships/chartStyle" Target="style19.xml"/><Relationship Id="rId2" Type="http://schemas.microsoft.com/office/2011/relationships/chartColorStyle" Target="colors19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_rels/chart20.xml.rels><?xml version="1.0" encoding="UTF-8" standalone="yes"?>
<Relationships xmlns="http://schemas.openxmlformats.org/package/2006/relationships"><Relationship Id="rId1" Type="http://schemas.microsoft.com/office/2011/relationships/chartStyle" Target="style20.xml"/><Relationship Id="rId2" Type="http://schemas.microsoft.com/office/2011/relationships/chartColorStyle" Target="colors20.xml"/></Relationships>
</file>

<file path=xl/charts/_rels/chart21.xml.rels><?xml version="1.0" encoding="UTF-8" standalone="yes"?>
<Relationships xmlns="http://schemas.openxmlformats.org/package/2006/relationships"><Relationship Id="rId1" Type="http://schemas.microsoft.com/office/2011/relationships/chartStyle" Target="style21.xml"/><Relationship Id="rId2" Type="http://schemas.microsoft.com/office/2011/relationships/chartColorStyle" Target="colors21.xml"/></Relationships>
</file>

<file path=xl/charts/_rels/chart22.xml.rels><?xml version="1.0" encoding="UTF-8" standalone="yes"?>
<Relationships xmlns="http://schemas.openxmlformats.org/package/2006/relationships"><Relationship Id="rId1" Type="http://schemas.microsoft.com/office/2011/relationships/chartStyle" Target="style22.xml"/><Relationship Id="rId2" Type="http://schemas.microsoft.com/office/2011/relationships/chartColorStyle" Target="colors22.xml"/></Relationships>
</file>

<file path=xl/charts/_rels/chart23.xml.rels><?xml version="1.0" encoding="UTF-8" standalone="yes"?>
<Relationships xmlns="http://schemas.openxmlformats.org/package/2006/relationships"><Relationship Id="rId1" Type="http://schemas.microsoft.com/office/2011/relationships/chartStyle" Target="style23.xml"/><Relationship Id="rId2" Type="http://schemas.microsoft.com/office/2011/relationships/chartColorStyle" Target="colors23.xml"/></Relationships>
</file>

<file path=xl/charts/_rels/chart24.xml.rels><?xml version="1.0" encoding="UTF-8" standalone="yes"?>
<Relationships xmlns="http://schemas.openxmlformats.org/package/2006/relationships"><Relationship Id="rId1" Type="http://schemas.microsoft.com/office/2011/relationships/chartStyle" Target="style24.xml"/><Relationship Id="rId2" Type="http://schemas.microsoft.com/office/2011/relationships/chartColorStyle" Target="colors24.xml"/></Relationships>
</file>

<file path=xl/charts/_rels/chart25.xml.rels><?xml version="1.0" encoding="UTF-8" standalone="yes"?>
<Relationships xmlns="http://schemas.openxmlformats.org/package/2006/relationships"><Relationship Id="rId1" Type="http://schemas.microsoft.com/office/2011/relationships/chartStyle" Target="style25.xml"/><Relationship Id="rId2" Type="http://schemas.microsoft.com/office/2011/relationships/chartColorStyle" Target="colors25.xml"/></Relationships>
</file>

<file path=xl/charts/_rels/chart26.xml.rels><?xml version="1.0" encoding="UTF-8" standalone="yes"?>
<Relationships xmlns="http://schemas.openxmlformats.org/package/2006/relationships"><Relationship Id="rId1" Type="http://schemas.microsoft.com/office/2011/relationships/chartStyle" Target="style26.xml"/><Relationship Id="rId2" Type="http://schemas.microsoft.com/office/2011/relationships/chartColorStyle" Target="colors26.xml"/></Relationships>
</file>

<file path=xl/charts/_rels/chart27.xml.rels><?xml version="1.0" encoding="UTF-8" standalone="yes"?>
<Relationships xmlns="http://schemas.openxmlformats.org/package/2006/relationships"><Relationship Id="rId1" Type="http://schemas.microsoft.com/office/2011/relationships/chartStyle" Target="style27.xml"/><Relationship Id="rId2" Type="http://schemas.microsoft.com/office/2011/relationships/chartColorStyle" Target="colors27.xml"/></Relationships>
</file>

<file path=xl/charts/_rels/chart28.xml.rels><?xml version="1.0" encoding="UTF-8" standalone="yes"?>
<Relationships xmlns="http://schemas.openxmlformats.org/package/2006/relationships"><Relationship Id="rId1" Type="http://schemas.microsoft.com/office/2011/relationships/chartStyle" Target="style28.xml"/><Relationship Id="rId2" Type="http://schemas.microsoft.com/office/2011/relationships/chartColorStyle" Target="colors28.xml"/></Relationships>
</file>

<file path=xl/charts/_rels/chart29.xml.rels><?xml version="1.0" encoding="UTF-8" standalone="yes"?>
<Relationships xmlns="http://schemas.openxmlformats.org/package/2006/relationships"><Relationship Id="rId1" Type="http://schemas.microsoft.com/office/2011/relationships/chartStyle" Target="style29.xml"/><Relationship Id="rId2" Type="http://schemas.microsoft.com/office/2011/relationships/chartColorStyle" Target="colors29.xml"/></Relationships>
</file>

<file path=xl/charts/_rels/chart3.xml.rels><?xml version="1.0" encoding="UTF-8" standalone="yes"?>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</Relationships>
</file>

<file path=xl/charts/_rels/chart30.xml.rels><?xml version="1.0" encoding="UTF-8" standalone="yes"?>
<Relationships xmlns="http://schemas.openxmlformats.org/package/2006/relationships"><Relationship Id="rId1" Type="http://schemas.microsoft.com/office/2011/relationships/chartStyle" Target="style30.xml"/><Relationship Id="rId2" Type="http://schemas.microsoft.com/office/2011/relationships/chartColorStyle" Target="colors30.xml"/></Relationships>
</file>

<file path=xl/charts/_rels/chart31.xml.rels><?xml version="1.0" encoding="UTF-8" standalone="yes"?>
<Relationships xmlns="http://schemas.openxmlformats.org/package/2006/relationships"><Relationship Id="rId1" Type="http://schemas.microsoft.com/office/2011/relationships/chartStyle" Target="style31.xml"/><Relationship Id="rId2" Type="http://schemas.microsoft.com/office/2011/relationships/chartColorStyle" Target="colors31.xml"/></Relationships>
</file>

<file path=xl/charts/_rels/chart32.xml.rels><?xml version="1.0" encoding="UTF-8" standalone="yes"?>
<Relationships xmlns="http://schemas.openxmlformats.org/package/2006/relationships"><Relationship Id="rId1" Type="http://schemas.microsoft.com/office/2011/relationships/chartStyle" Target="style32.xml"/><Relationship Id="rId2" Type="http://schemas.microsoft.com/office/2011/relationships/chartColorStyle" Target="colors32.xml"/></Relationships>
</file>

<file path=xl/charts/_rels/chart33.xml.rels><?xml version="1.0" encoding="UTF-8" standalone="yes"?>
<Relationships xmlns="http://schemas.openxmlformats.org/package/2006/relationships"><Relationship Id="rId1" Type="http://schemas.microsoft.com/office/2011/relationships/chartStyle" Target="style33.xml"/><Relationship Id="rId2" Type="http://schemas.microsoft.com/office/2011/relationships/chartColorStyle" Target="colors33.xml"/></Relationships>
</file>

<file path=xl/charts/_rels/chart34.xml.rels><?xml version="1.0" encoding="UTF-8" standalone="yes"?>
<Relationships xmlns="http://schemas.openxmlformats.org/package/2006/relationships"><Relationship Id="rId1" Type="http://schemas.microsoft.com/office/2011/relationships/chartStyle" Target="style34.xml"/><Relationship Id="rId2" Type="http://schemas.microsoft.com/office/2011/relationships/chartColorStyle" Target="colors34.xml"/></Relationships>
</file>

<file path=xl/charts/_rels/chart35.xml.rels><?xml version="1.0" encoding="UTF-8" standalone="yes"?>
<Relationships xmlns="http://schemas.openxmlformats.org/package/2006/relationships"><Relationship Id="rId1" Type="http://schemas.microsoft.com/office/2011/relationships/chartStyle" Target="style35.xml"/><Relationship Id="rId2" Type="http://schemas.microsoft.com/office/2011/relationships/chartColorStyle" Target="colors35.xml"/></Relationships>
</file>

<file path=xl/charts/_rels/chart36.xml.rels><?xml version="1.0" encoding="UTF-8" standalone="yes"?>
<Relationships xmlns="http://schemas.openxmlformats.org/package/2006/relationships"><Relationship Id="rId1" Type="http://schemas.microsoft.com/office/2011/relationships/chartStyle" Target="style36.xml"/><Relationship Id="rId2" Type="http://schemas.microsoft.com/office/2011/relationships/chartColorStyle" Target="colors36.xml"/></Relationships>
</file>

<file path=xl/charts/_rels/chart37.xml.rels><?xml version="1.0" encoding="UTF-8" standalone="yes"?>
<Relationships xmlns="http://schemas.openxmlformats.org/package/2006/relationships"><Relationship Id="rId1" Type="http://schemas.microsoft.com/office/2011/relationships/chartStyle" Target="style37.xml"/><Relationship Id="rId2" Type="http://schemas.microsoft.com/office/2011/relationships/chartColorStyle" Target="colors37.xml"/></Relationships>
</file>

<file path=xl/charts/_rels/chart38.xml.rels><?xml version="1.0" encoding="UTF-8" standalone="yes"?>
<Relationships xmlns="http://schemas.openxmlformats.org/package/2006/relationships"><Relationship Id="rId1" Type="http://schemas.microsoft.com/office/2011/relationships/chartStyle" Target="style38.xml"/><Relationship Id="rId2" Type="http://schemas.microsoft.com/office/2011/relationships/chartColorStyle" Target="colors38.xml"/></Relationships>
</file>

<file path=xl/charts/_rels/chart39.xml.rels><?xml version="1.0" encoding="UTF-8" standalone="yes"?>
<Relationships xmlns="http://schemas.openxmlformats.org/package/2006/relationships"><Relationship Id="rId1" Type="http://schemas.microsoft.com/office/2011/relationships/chartStyle" Target="style39.xml"/><Relationship Id="rId2" Type="http://schemas.microsoft.com/office/2011/relationships/chartColorStyle" Target="colors39.xml"/></Relationships>
</file>

<file path=xl/charts/_rels/chart4.xml.rels><?xml version="1.0" encoding="UTF-8" standalone="yes"?>
<Relationships xmlns="http://schemas.openxmlformats.org/package/2006/relationships"><Relationship Id="rId1" Type="http://schemas.microsoft.com/office/2011/relationships/chartStyle" Target="style4.xml"/><Relationship Id="rId2" Type="http://schemas.microsoft.com/office/2011/relationships/chartColorStyle" Target="colors4.xml"/></Relationships>
</file>

<file path=xl/charts/_rels/chart40.xml.rels><?xml version="1.0" encoding="UTF-8" standalone="yes"?>
<Relationships xmlns="http://schemas.openxmlformats.org/package/2006/relationships"><Relationship Id="rId1" Type="http://schemas.microsoft.com/office/2011/relationships/chartStyle" Target="style40.xml"/><Relationship Id="rId2" Type="http://schemas.microsoft.com/office/2011/relationships/chartColorStyle" Target="colors40.xml"/></Relationships>
</file>

<file path=xl/charts/_rels/chart41.xml.rels><?xml version="1.0" encoding="UTF-8" standalone="yes"?>
<Relationships xmlns="http://schemas.openxmlformats.org/package/2006/relationships"><Relationship Id="rId1" Type="http://schemas.microsoft.com/office/2011/relationships/chartStyle" Target="style41.xml"/><Relationship Id="rId2" Type="http://schemas.microsoft.com/office/2011/relationships/chartColorStyle" Target="colors41.xml"/></Relationships>
</file>

<file path=xl/charts/_rels/chart42.xml.rels><?xml version="1.0" encoding="UTF-8" standalone="yes"?>
<Relationships xmlns="http://schemas.openxmlformats.org/package/2006/relationships"><Relationship Id="rId1" Type="http://schemas.microsoft.com/office/2011/relationships/chartStyle" Target="style42.xml"/><Relationship Id="rId2" Type="http://schemas.microsoft.com/office/2011/relationships/chartColorStyle" Target="colors42.xml"/></Relationships>
</file>

<file path=xl/charts/_rels/chart43.xml.rels><?xml version="1.0" encoding="UTF-8" standalone="yes"?>
<Relationships xmlns="http://schemas.openxmlformats.org/package/2006/relationships"><Relationship Id="rId1" Type="http://schemas.microsoft.com/office/2011/relationships/chartStyle" Target="style43.xml"/><Relationship Id="rId2" Type="http://schemas.microsoft.com/office/2011/relationships/chartColorStyle" Target="colors43.xml"/></Relationships>
</file>

<file path=xl/charts/_rels/chart44.xml.rels><?xml version="1.0" encoding="UTF-8" standalone="yes"?>
<Relationships xmlns="http://schemas.openxmlformats.org/package/2006/relationships"><Relationship Id="rId1" Type="http://schemas.microsoft.com/office/2011/relationships/chartStyle" Target="style44.xml"/><Relationship Id="rId2" Type="http://schemas.microsoft.com/office/2011/relationships/chartColorStyle" Target="colors44.xml"/></Relationships>
</file>

<file path=xl/charts/_rels/chart45.xml.rels><?xml version="1.0" encoding="UTF-8" standalone="yes"?>
<Relationships xmlns="http://schemas.openxmlformats.org/package/2006/relationships"><Relationship Id="rId1" Type="http://schemas.microsoft.com/office/2011/relationships/chartStyle" Target="style45.xml"/><Relationship Id="rId2" Type="http://schemas.microsoft.com/office/2011/relationships/chartColorStyle" Target="colors45.xml"/></Relationships>
</file>

<file path=xl/charts/_rels/chart46.xml.rels><?xml version="1.0" encoding="UTF-8" standalone="yes"?>
<Relationships xmlns="http://schemas.openxmlformats.org/package/2006/relationships"><Relationship Id="rId1" Type="http://schemas.microsoft.com/office/2011/relationships/chartStyle" Target="style46.xml"/><Relationship Id="rId2" Type="http://schemas.microsoft.com/office/2011/relationships/chartColorStyle" Target="colors46.xml"/></Relationships>
</file>

<file path=xl/charts/_rels/chart47.xml.rels><?xml version="1.0" encoding="UTF-8" standalone="yes"?>
<Relationships xmlns="http://schemas.openxmlformats.org/package/2006/relationships"><Relationship Id="rId1" Type="http://schemas.microsoft.com/office/2011/relationships/chartStyle" Target="style47.xml"/><Relationship Id="rId2" Type="http://schemas.microsoft.com/office/2011/relationships/chartColorStyle" Target="colors47.xml"/></Relationships>
</file>

<file path=xl/charts/_rels/chart48.xml.rels><?xml version="1.0" encoding="UTF-8" standalone="yes"?>
<Relationships xmlns="http://schemas.openxmlformats.org/package/2006/relationships"><Relationship Id="rId1" Type="http://schemas.microsoft.com/office/2011/relationships/chartStyle" Target="style48.xml"/><Relationship Id="rId2" Type="http://schemas.microsoft.com/office/2011/relationships/chartColorStyle" Target="colors48.xml"/></Relationships>
</file>

<file path=xl/charts/_rels/chart49.xml.rels><?xml version="1.0" encoding="UTF-8" standalone="yes"?>
<Relationships xmlns="http://schemas.openxmlformats.org/package/2006/relationships"><Relationship Id="rId1" Type="http://schemas.microsoft.com/office/2011/relationships/chartStyle" Target="style49.xml"/><Relationship Id="rId2" Type="http://schemas.microsoft.com/office/2011/relationships/chartColorStyle" Target="colors49.xml"/></Relationships>
</file>

<file path=xl/charts/_rels/chart5.xml.rels><?xml version="1.0" encoding="UTF-8" standalone="yes"?>
<Relationships xmlns="http://schemas.openxmlformats.org/package/2006/relationships"><Relationship Id="rId1" Type="http://schemas.microsoft.com/office/2011/relationships/chartStyle" Target="style5.xml"/><Relationship Id="rId2" Type="http://schemas.microsoft.com/office/2011/relationships/chartColorStyle" Target="colors5.xml"/></Relationships>
</file>

<file path=xl/charts/_rels/chart50.xml.rels><?xml version="1.0" encoding="UTF-8" standalone="yes"?>
<Relationships xmlns="http://schemas.openxmlformats.org/package/2006/relationships"><Relationship Id="rId1" Type="http://schemas.microsoft.com/office/2011/relationships/chartStyle" Target="style50.xml"/><Relationship Id="rId2" Type="http://schemas.microsoft.com/office/2011/relationships/chartColorStyle" Target="colors50.xml"/></Relationships>
</file>

<file path=xl/charts/_rels/chart51.xml.rels><?xml version="1.0" encoding="UTF-8" standalone="yes"?>
<Relationships xmlns="http://schemas.openxmlformats.org/package/2006/relationships"><Relationship Id="rId1" Type="http://schemas.microsoft.com/office/2011/relationships/chartStyle" Target="style51.xml"/><Relationship Id="rId2" Type="http://schemas.microsoft.com/office/2011/relationships/chartColorStyle" Target="colors51.xml"/></Relationships>
</file>

<file path=xl/charts/_rels/chart52.xml.rels><?xml version="1.0" encoding="UTF-8" standalone="yes"?>
<Relationships xmlns="http://schemas.openxmlformats.org/package/2006/relationships"><Relationship Id="rId1" Type="http://schemas.microsoft.com/office/2011/relationships/chartStyle" Target="style52.xml"/><Relationship Id="rId2" Type="http://schemas.microsoft.com/office/2011/relationships/chartColorStyle" Target="colors52.xml"/></Relationships>
</file>

<file path=xl/charts/_rels/chart53.xml.rels><?xml version="1.0" encoding="UTF-8" standalone="yes"?>
<Relationships xmlns="http://schemas.openxmlformats.org/package/2006/relationships"><Relationship Id="rId1" Type="http://schemas.microsoft.com/office/2011/relationships/chartStyle" Target="style53.xml"/><Relationship Id="rId2" Type="http://schemas.microsoft.com/office/2011/relationships/chartColorStyle" Target="colors53.xml"/></Relationships>
</file>

<file path=xl/charts/_rels/chart54.xml.rels><?xml version="1.0" encoding="UTF-8" standalone="yes"?>
<Relationships xmlns="http://schemas.openxmlformats.org/package/2006/relationships"><Relationship Id="rId1" Type="http://schemas.microsoft.com/office/2011/relationships/chartStyle" Target="style54.xml"/><Relationship Id="rId2" Type="http://schemas.microsoft.com/office/2011/relationships/chartColorStyle" Target="colors54.xml"/></Relationships>
</file>

<file path=xl/charts/_rels/chart55.xml.rels><?xml version="1.0" encoding="UTF-8" standalone="yes"?>
<Relationships xmlns="http://schemas.openxmlformats.org/package/2006/relationships"><Relationship Id="rId1" Type="http://schemas.microsoft.com/office/2011/relationships/chartStyle" Target="style55.xml"/><Relationship Id="rId2" Type="http://schemas.microsoft.com/office/2011/relationships/chartColorStyle" Target="colors55.xml"/></Relationships>
</file>

<file path=xl/charts/_rels/chart56.xml.rels><?xml version="1.0" encoding="UTF-8" standalone="yes"?>
<Relationships xmlns="http://schemas.openxmlformats.org/package/2006/relationships"><Relationship Id="rId1" Type="http://schemas.microsoft.com/office/2011/relationships/chartStyle" Target="style56.xml"/><Relationship Id="rId2" Type="http://schemas.microsoft.com/office/2011/relationships/chartColorStyle" Target="colors56.xml"/></Relationships>
</file>

<file path=xl/charts/_rels/chart57.xml.rels><?xml version="1.0" encoding="UTF-8" standalone="yes"?>
<Relationships xmlns="http://schemas.openxmlformats.org/package/2006/relationships"><Relationship Id="rId1" Type="http://schemas.microsoft.com/office/2011/relationships/chartStyle" Target="style57.xml"/><Relationship Id="rId2" Type="http://schemas.microsoft.com/office/2011/relationships/chartColorStyle" Target="colors57.xml"/></Relationships>
</file>

<file path=xl/charts/_rels/chart58.xml.rels><?xml version="1.0" encoding="UTF-8" standalone="yes"?>
<Relationships xmlns="http://schemas.openxmlformats.org/package/2006/relationships"><Relationship Id="rId1" Type="http://schemas.microsoft.com/office/2011/relationships/chartStyle" Target="style58.xml"/><Relationship Id="rId2" Type="http://schemas.microsoft.com/office/2011/relationships/chartColorStyle" Target="colors58.xml"/></Relationships>
</file>

<file path=xl/charts/_rels/chart59.xml.rels><?xml version="1.0" encoding="UTF-8" standalone="yes"?>
<Relationships xmlns="http://schemas.openxmlformats.org/package/2006/relationships"><Relationship Id="rId1" Type="http://schemas.microsoft.com/office/2011/relationships/chartStyle" Target="style59.xml"/><Relationship Id="rId2" Type="http://schemas.microsoft.com/office/2011/relationships/chartColorStyle" Target="colors59.xml"/></Relationships>
</file>

<file path=xl/charts/_rels/chart6.xml.rels><?xml version="1.0" encoding="UTF-8" standalone="yes"?>
<Relationships xmlns="http://schemas.openxmlformats.org/package/2006/relationships"><Relationship Id="rId1" Type="http://schemas.microsoft.com/office/2011/relationships/chartStyle" Target="style6.xml"/><Relationship Id="rId2" Type="http://schemas.microsoft.com/office/2011/relationships/chartColorStyle" Target="colors6.xml"/></Relationships>
</file>

<file path=xl/charts/_rels/chart60.xml.rels><?xml version="1.0" encoding="UTF-8" standalone="yes"?>
<Relationships xmlns="http://schemas.openxmlformats.org/package/2006/relationships"><Relationship Id="rId1" Type="http://schemas.microsoft.com/office/2011/relationships/chartStyle" Target="style60.xml"/><Relationship Id="rId2" Type="http://schemas.microsoft.com/office/2011/relationships/chartColorStyle" Target="colors60.xml"/></Relationships>
</file>

<file path=xl/charts/_rels/chart61.xml.rels><?xml version="1.0" encoding="UTF-8" standalone="yes"?>
<Relationships xmlns="http://schemas.openxmlformats.org/package/2006/relationships"><Relationship Id="rId1" Type="http://schemas.microsoft.com/office/2011/relationships/chartStyle" Target="style61.xml"/><Relationship Id="rId2" Type="http://schemas.microsoft.com/office/2011/relationships/chartColorStyle" Target="colors61.xml"/></Relationships>
</file>

<file path=xl/charts/_rels/chart62.xml.rels><?xml version="1.0" encoding="UTF-8" standalone="yes"?>
<Relationships xmlns="http://schemas.openxmlformats.org/package/2006/relationships"><Relationship Id="rId1" Type="http://schemas.microsoft.com/office/2011/relationships/chartStyle" Target="style62.xml"/><Relationship Id="rId2" Type="http://schemas.microsoft.com/office/2011/relationships/chartColorStyle" Target="colors62.xml"/></Relationships>
</file>

<file path=xl/charts/_rels/chart63.xml.rels><?xml version="1.0" encoding="UTF-8" standalone="yes"?>
<Relationships xmlns="http://schemas.openxmlformats.org/package/2006/relationships"><Relationship Id="rId1" Type="http://schemas.microsoft.com/office/2011/relationships/chartStyle" Target="style63.xml"/><Relationship Id="rId2" Type="http://schemas.microsoft.com/office/2011/relationships/chartColorStyle" Target="colors63.xml"/></Relationships>
</file>

<file path=xl/charts/_rels/chart64.xml.rels><?xml version="1.0" encoding="UTF-8" standalone="yes"?>
<Relationships xmlns="http://schemas.openxmlformats.org/package/2006/relationships"><Relationship Id="rId1" Type="http://schemas.microsoft.com/office/2011/relationships/chartStyle" Target="style64.xml"/><Relationship Id="rId2" Type="http://schemas.microsoft.com/office/2011/relationships/chartColorStyle" Target="colors64.xml"/></Relationships>
</file>

<file path=xl/charts/_rels/chart65.xml.rels><?xml version="1.0" encoding="UTF-8" standalone="yes"?>
<Relationships xmlns="http://schemas.openxmlformats.org/package/2006/relationships"><Relationship Id="rId1" Type="http://schemas.microsoft.com/office/2011/relationships/chartStyle" Target="style65.xml"/><Relationship Id="rId2" Type="http://schemas.microsoft.com/office/2011/relationships/chartColorStyle" Target="colors65.xml"/></Relationships>
</file>

<file path=xl/charts/_rels/chart66.xml.rels><?xml version="1.0" encoding="UTF-8" standalone="yes"?>
<Relationships xmlns="http://schemas.openxmlformats.org/package/2006/relationships"><Relationship Id="rId1" Type="http://schemas.microsoft.com/office/2011/relationships/chartStyle" Target="style66.xml"/><Relationship Id="rId2" Type="http://schemas.microsoft.com/office/2011/relationships/chartColorStyle" Target="colors66.xml"/></Relationships>
</file>

<file path=xl/charts/_rels/chart67.xml.rels><?xml version="1.0" encoding="UTF-8" standalone="yes"?>
<Relationships xmlns="http://schemas.openxmlformats.org/package/2006/relationships"><Relationship Id="rId1" Type="http://schemas.microsoft.com/office/2011/relationships/chartStyle" Target="style67.xml"/><Relationship Id="rId2" Type="http://schemas.microsoft.com/office/2011/relationships/chartColorStyle" Target="colors67.xml"/></Relationships>
</file>

<file path=xl/charts/_rels/chart68.xml.rels><?xml version="1.0" encoding="UTF-8" standalone="yes"?>
<Relationships xmlns="http://schemas.openxmlformats.org/package/2006/relationships"><Relationship Id="rId1" Type="http://schemas.microsoft.com/office/2011/relationships/chartStyle" Target="style68.xml"/><Relationship Id="rId2" Type="http://schemas.microsoft.com/office/2011/relationships/chartColorStyle" Target="colors68.xml"/></Relationships>
</file>

<file path=xl/charts/_rels/chart69.xml.rels><?xml version="1.0" encoding="UTF-8" standalone="yes"?>
<Relationships xmlns="http://schemas.openxmlformats.org/package/2006/relationships"><Relationship Id="rId1" Type="http://schemas.microsoft.com/office/2011/relationships/chartStyle" Target="style69.xml"/><Relationship Id="rId2" Type="http://schemas.microsoft.com/office/2011/relationships/chartColorStyle" Target="colors69.xml"/></Relationships>
</file>

<file path=xl/charts/_rels/chart7.xml.rels><?xml version="1.0" encoding="UTF-8" standalone="yes"?>
<Relationships xmlns="http://schemas.openxmlformats.org/package/2006/relationships"><Relationship Id="rId1" Type="http://schemas.microsoft.com/office/2011/relationships/chartStyle" Target="style7.xml"/><Relationship Id="rId2" Type="http://schemas.microsoft.com/office/2011/relationships/chartColorStyle" Target="colors7.xml"/></Relationships>
</file>

<file path=xl/charts/_rels/chart70.xml.rels><?xml version="1.0" encoding="UTF-8" standalone="yes"?>
<Relationships xmlns="http://schemas.openxmlformats.org/package/2006/relationships"><Relationship Id="rId1" Type="http://schemas.microsoft.com/office/2011/relationships/chartStyle" Target="style70.xml"/><Relationship Id="rId2" Type="http://schemas.microsoft.com/office/2011/relationships/chartColorStyle" Target="colors70.xml"/></Relationships>
</file>

<file path=xl/charts/_rels/chart71.xml.rels><?xml version="1.0" encoding="UTF-8" standalone="yes"?>
<Relationships xmlns="http://schemas.openxmlformats.org/package/2006/relationships"><Relationship Id="rId1" Type="http://schemas.microsoft.com/office/2011/relationships/chartStyle" Target="style71.xml"/><Relationship Id="rId2" Type="http://schemas.microsoft.com/office/2011/relationships/chartColorStyle" Target="colors71.xml"/></Relationships>
</file>

<file path=xl/charts/_rels/chart72.xml.rels><?xml version="1.0" encoding="UTF-8" standalone="yes"?>
<Relationships xmlns="http://schemas.openxmlformats.org/package/2006/relationships"><Relationship Id="rId1" Type="http://schemas.microsoft.com/office/2011/relationships/chartStyle" Target="style72.xml"/><Relationship Id="rId2" Type="http://schemas.microsoft.com/office/2011/relationships/chartColorStyle" Target="colors72.xml"/></Relationships>
</file>

<file path=xl/charts/_rels/chart73.xml.rels><?xml version="1.0" encoding="UTF-8" standalone="yes"?>
<Relationships xmlns="http://schemas.openxmlformats.org/package/2006/relationships"><Relationship Id="rId1" Type="http://schemas.microsoft.com/office/2011/relationships/chartStyle" Target="style73.xml"/><Relationship Id="rId2" Type="http://schemas.microsoft.com/office/2011/relationships/chartColorStyle" Target="colors73.xml"/></Relationships>
</file>

<file path=xl/charts/_rels/chart74.xml.rels><?xml version="1.0" encoding="UTF-8" standalone="yes"?>
<Relationships xmlns="http://schemas.openxmlformats.org/package/2006/relationships"><Relationship Id="rId1" Type="http://schemas.microsoft.com/office/2011/relationships/chartStyle" Target="style74.xml"/><Relationship Id="rId2" Type="http://schemas.microsoft.com/office/2011/relationships/chartColorStyle" Target="colors74.xml"/></Relationships>
</file>

<file path=xl/charts/_rels/chart75.xml.rels><?xml version="1.0" encoding="UTF-8" standalone="yes"?>
<Relationships xmlns="http://schemas.openxmlformats.org/package/2006/relationships"><Relationship Id="rId1" Type="http://schemas.microsoft.com/office/2011/relationships/chartStyle" Target="style75.xml"/><Relationship Id="rId2" Type="http://schemas.microsoft.com/office/2011/relationships/chartColorStyle" Target="colors75.xml"/></Relationships>
</file>

<file path=xl/charts/_rels/chart76.xml.rels><?xml version="1.0" encoding="UTF-8" standalone="yes"?>
<Relationships xmlns="http://schemas.openxmlformats.org/package/2006/relationships"><Relationship Id="rId1" Type="http://schemas.microsoft.com/office/2011/relationships/chartStyle" Target="style76.xml"/><Relationship Id="rId2" Type="http://schemas.microsoft.com/office/2011/relationships/chartColorStyle" Target="colors76.xml"/></Relationships>
</file>

<file path=xl/charts/_rels/chart77.xml.rels><?xml version="1.0" encoding="UTF-8" standalone="yes"?>
<Relationships xmlns="http://schemas.openxmlformats.org/package/2006/relationships"><Relationship Id="rId1" Type="http://schemas.microsoft.com/office/2011/relationships/chartStyle" Target="style77.xml"/><Relationship Id="rId2" Type="http://schemas.microsoft.com/office/2011/relationships/chartColorStyle" Target="colors77.xml"/></Relationships>
</file>

<file path=xl/charts/_rels/chart78.xml.rels><?xml version="1.0" encoding="UTF-8" standalone="yes"?>
<Relationships xmlns="http://schemas.openxmlformats.org/package/2006/relationships"><Relationship Id="rId1" Type="http://schemas.microsoft.com/office/2011/relationships/chartStyle" Target="style78.xml"/><Relationship Id="rId2" Type="http://schemas.microsoft.com/office/2011/relationships/chartColorStyle" Target="colors78.xml"/></Relationships>
</file>

<file path=xl/charts/_rels/chart79.xml.rels><?xml version="1.0" encoding="UTF-8" standalone="yes"?>
<Relationships xmlns="http://schemas.openxmlformats.org/package/2006/relationships"><Relationship Id="rId1" Type="http://schemas.microsoft.com/office/2011/relationships/chartStyle" Target="style79.xml"/><Relationship Id="rId2" Type="http://schemas.microsoft.com/office/2011/relationships/chartColorStyle" Target="colors79.xml"/></Relationships>
</file>

<file path=xl/charts/_rels/chart8.xml.rels><?xml version="1.0" encoding="UTF-8" standalone="yes"?>
<Relationships xmlns="http://schemas.openxmlformats.org/package/2006/relationships"><Relationship Id="rId1" Type="http://schemas.microsoft.com/office/2011/relationships/chartStyle" Target="style8.xml"/><Relationship Id="rId2" Type="http://schemas.microsoft.com/office/2011/relationships/chartColorStyle" Target="colors8.xml"/></Relationships>
</file>

<file path=xl/charts/_rels/chart80.xml.rels><?xml version="1.0" encoding="UTF-8" standalone="yes"?>
<Relationships xmlns="http://schemas.openxmlformats.org/package/2006/relationships"><Relationship Id="rId1" Type="http://schemas.microsoft.com/office/2011/relationships/chartStyle" Target="style80.xml"/><Relationship Id="rId2" Type="http://schemas.microsoft.com/office/2011/relationships/chartColorStyle" Target="colors80.xml"/></Relationships>
</file>

<file path=xl/charts/_rels/chart81.xml.rels><?xml version="1.0" encoding="UTF-8" standalone="yes"?>
<Relationships xmlns="http://schemas.openxmlformats.org/package/2006/relationships"><Relationship Id="rId1" Type="http://schemas.microsoft.com/office/2011/relationships/chartStyle" Target="style81.xml"/><Relationship Id="rId2" Type="http://schemas.microsoft.com/office/2011/relationships/chartColorStyle" Target="colors81.xml"/></Relationships>
</file>

<file path=xl/charts/_rels/chart82.xml.rels><?xml version="1.0" encoding="UTF-8" standalone="yes"?>
<Relationships xmlns="http://schemas.openxmlformats.org/package/2006/relationships"><Relationship Id="rId1" Type="http://schemas.microsoft.com/office/2011/relationships/chartStyle" Target="style82.xml"/><Relationship Id="rId2" Type="http://schemas.microsoft.com/office/2011/relationships/chartColorStyle" Target="colors82.xml"/></Relationships>
</file>

<file path=xl/charts/_rels/chart83.xml.rels><?xml version="1.0" encoding="UTF-8" standalone="yes"?>
<Relationships xmlns="http://schemas.openxmlformats.org/package/2006/relationships"><Relationship Id="rId1" Type="http://schemas.microsoft.com/office/2011/relationships/chartStyle" Target="style83.xml"/><Relationship Id="rId2" Type="http://schemas.microsoft.com/office/2011/relationships/chartColorStyle" Target="colors83.xml"/></Relationships>
</file>

<file path=xl/charts/_rels/chart84.xml.rels><?xml version="1.0" encoding="UTF-8" standalone="yes"?>
<Relationships xmlns="http://schemas.openxmlformats.org/package/2006/relationships"><Relationship Id="rId1" Type="http://schemas.microsoft.com/office/2011/relationships/chartStyle" Target="style84.xml"/><Relationship Id="rId2" Type="http://schemas.microsoft.com/office/2011/relationships/chartColorStyle" Target="colors84.xml"/></Relationships>
</file>

<file path=xl/charts/_rels/chart85.xml.rels><?xml version="1.0" encoding="UTF-8" standalone="yes"?>
<Relationships xmlns="http://schemas.openxmlformats.org/package/2006/relationships"><Relationship Id="rId1" Type="http://schemas.microsoft.com/office/2011/relationships/chartStyle" Target="style85.xml"/><Relationship Id="rId2" Type="http://schemas.microsoft.com/office/2011/relationships/chartColorStyle" Target="colors85.xml"/></Relationships>
</file>

<file path=xl/charts/_rels/chart86.xml.rels><?xml version="1.0" encoding="UTF-8" standalone="yes"?>
<Relationships xmlns="http://schemas.openxmlformats.org/package/2006/relationships"><Relationship Id="rId1" Type="http://schemas.microsoft.com/office/2011/relationships/chartStyle" Target="style86.xml"/><Relationship Id="rId2" Type="http://schemas.microsoft.com/office/2011/relationships/chartColorStyle" Target="colors86.xml"/></Relationships>
</file>

<file path=xl/charts/_rels/chart87.xml.rels><?xml version="1.0" encoding="UTF-8" standalone="yes"?>
<Relationships xmlns="http://schemas.openxmlformats.org/package/2006/relationships"><Relationship Id="rId1" Type="http://schemas.microsoft.com/office/2011/relationships/chartStyle" Target="style87.xml"/><Relationship Id="rId2" Type="http://schemas.microsoft.com/office/2011/relationships/chartColorStyle" Target="colors87.xml"/></Relationships>
</file>

<file path=xl/charts/_rels/chart88.xml.rels><?xml version="1.0" encoding="UTF-8" standalone="yes"?>
<Relationships xmlns="http://schemas.openxmlformats.org/package/2006/relationships"><Relationship Id="rId1" Type="http://schemas.microsoft.com/office/2011/relationships/chartStyle" Target="style88.xml"/><Relationship Id="rId2" Type="http://schemas.microsoft.com/office/2011/relationships/chartColorStyle" Target="colors88.xml"/></Relationships>
</file>

<file path=xl/charts/_rels/chart89.xml.rels><?xml version="1.0" encoding="UTF-8" standalone="yes"?>
<Relationships xmlns="http://schemas.openxmlformats.org/package/2006/relationships"><Relationship Id="rId1" Type="http://schemas.microsoft.com/office/2011/relationships/chartStyle" Target="style89.xml"/><Relationship Id="rId2" Type="http://schemas.microsoft.com/office/2011/relationships/chartColorStyle" Target="colors89.xml"/></Relationships>
</file>

<file path=xl/charts/_rels/chart9.xml.rels><?xml version="1.0" encoding="UTF-8" standalone="yes"?>
<Relationships xmlns="http://schemas.openxmlformats.org/package/2006/relationships"><Relationship Id="rId1" Type="http://schemas.microsoft.com/office/2011/relationships/chartStyle" Target="style9.xml"/><Relationship Id="rId2" Type="http://schemas.microsoft.com/office/2011/relationships/chartColorStyle" Target="colors9.xml"/></Relationships>
</file>

<file path=xl/charts/_rels/chart90.xml.rels><?xml version="1.0" encoding="UTF-8" standalone="yes"?>
<Relationships xmlns="http://schemas.openxmlformats.org/package/2006/relationships"><Relationship Id="rId1" Type="http://schemas.microsoft.com/office/2011/relationships/chartStyle" Target="style90.xml"/><Relationship Id="rId2" Type="http://schemas.microsoft.com/office/2011/relationships/chartColorStyle" Target="colors90.xml"/></Relationships>
</file>

<file path=xl/charts/_rels/chart91.xml.rels><?xml version="1.0" encoding="UTF-8" standalone="yes"?>
<Relationships xmlns="http://schemas.openxmlformats.org/package/2006/relationships"><Relationship Id="rId1" Type="http://schemas.microsoft.com/office/2011/relationships/chartStyle" Target="style91.xml"/><Relationship Id="rId2" Type="http://schemas.microsoft.com/office/2011/relationships/chartColorStyle" Target="colors91.xml"/></Relationships>
</file>

<file path=xl/charts/_rels/chart92.xml.rels><?xml version="1.0" encoding="UTF-8" standalone="yes"?>
<Relationships xmlns="http://schemas.openxmlformats.org/package/2006/relationships"><Relationship Id="rId1" Type="http://schemas.microsoft.com/office/2011/relationships/chartStyle" Target="style92.xml"/><Relationship Id="rId2" Type="http://schemas.microsoft.com/office/2011/relationships/chartColorStyle" Target="colors92.xml"/></Relationships>
</file>

<file path=xl/charts/_rels/chart93.xml.rels><?xml version="1.0" encoding="UTF-8" standalone="yes"?>
<Relationships xmlns="http://schemas.openxmlformats.org/package/2006/relationships"><Relationship Id="rId1" Type="http://schemas.microsoft.com/office/2011/relationships/chartStyle" Target="style93.xml"/><Relationship Id="rId2" Type="http://schemas.microsoft.com/office/2011/relationships/chartColorStyle" Target="colors93.xml"/></Relationships>
</file>

<file path=xl/charts/_rels/chart94.xml.rels><?xml version="1.0" encoding="UTF-8" standalone="yes"?>
<Relationships xmlns="http://schemas.openxmlformats.org/package/2006/relationships"><Relationship Id="rId1" Type="http://schemas.microsoft.com/office/2011/relationships/chartStyle" Target="style94.xml"/><Relationship Id="rId2" Type="http://schemas.microsoft.com/office/2011/relationships/chartColorStyle" Target="colors94.xml"/></Relationships>
</file>

<file path=xl/charts/_rels/chart95.xml.rels><?xml version="1.0" encoding="UTF-8" standalone="yes"?>
<Relationships xmlns="http://schemas.openxmlformats.org/package/2006/relationships"><Relationship Id="rId1" Type="http://schemas.microsoft.com/office/2011/relationships/chartStyle" Target="style95.xml"/><Relationship Id="rId2" Type="http://schemas.microsoft.com/office/2011/relationships/chartColorStyle" Target="colors95.xml"/></Relationships>
</file>

<file path=xl/charts/_rels/chart96.xml.rels><?xml version="1.0" encoding="UTF-8" standalone="yes"?>
<Relationships xmlns="http://schemas.openxmlformats.org/package/2006/relationships"><Relationship Id="rId1" Type="http://schemas.microsoft.com/office/2011/relationships/chartStyle" Target="style96.xml"/><Relationship Id="rId2" Type="http://schemas.microsoft.com/office/2011/relationships/chartColorStyle" Target="colors96.xml"/></Relationships>
</file>

<file path=xl/charts/_rels/chart97.xml.rels><?xml version="1.0" encoding="UTF-8" standalone="yes"?>
<Relationships xmlns="http://schemas.openxmlformats.org/package/2006/relationships"><Relationship Id="rId1" Type="http://schemas.microsoft.com/office/2011/relationships/chartStyle" Target="style97.xml"/><Relationship Id="rId2" Type="http://schemas.microsoft.com/office/2011/relationships/chartColorStyle" Target="colors97.xml"/></Relationships>
</file>

<file path=xl/charts/_rels/chart98.xml.rels><?xml version="1.0" encoding="UTF-8" standalone="yes"?>
<Relationships xmlns="http://schemas.openxmlformats.org/package/2006/relationships"><Relationship Id="rId1" Type="http://schemas.microsoft.com/office/2011/relationships/chartStyle" Target="style98.xml"/><Relationship Id="rId2" Type="http://schemas.microsoft.com/office/2011/relationships/chartColorStyle" Target="colors98.xml"/></Relationships>
</file>

<file path=xl/charts/_rels/chart99.xml.rels><?xml version="1.0" encoding="UTF-8" standalone="yes"?>
<Relationships xmlns="http://schemas.openxmlformats.org/package/2006/relationships"><Relationship Id="rId1" Type="http://schemas.microsoft.com/office/2011/relationships/chartStyle" Target="style99.xml"/><Relationship Id="rId2" Type="http://schemas.microsoft.com/office/2011/relationships/chartColorStyle" Target="colors9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 ºC, ácido 2.23%'!$BJ$9:$BJ$19</c:f>
              <c:numCache>
                <c:formatCode>General</c:formatCode>
                <c:ptCount val="11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2.23%'!$C$9:$C$17</c:f>
              <c:numCache>
                <c:formatCode>0.0000</c:formatCode>
                <c:ptCount val="9"/>
                <c:pt idx="0">
                  <c:v>4.92</c:v>
                </c:pt>
                <c:pt idx="1">
                  <c:v>4.3416</c:v>
                </c:pt>
                <c:pt idx="2">
                  <c:v>4.2851</c:v>
                </c:pt>
                <c:pt idx="3">
                  <c:v>4.2692</c:v>
                </c:pt>
                <c:pt idx="4">
                  <c:v>4.255</c:v>
                </c:pt>
                <c:pt idx="5">
                  <c:v>4.0869</c:v>
                </c:pt>
                <c:pt idx="6">
                  <c:v>4.0657</c:v>
                </c:pt>
                <c:pt idx="7">
                  <c:v>4.0535</c:v>
                </c:pt>
                <c:pt idx="8">
                  <c:v>3.7273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 ºC, ácido 2.23%'!$BJ$9:$BJ$18</c:f>
              <c:numCache>
                <c:formatCode>General</c:formatCode>
                <c:ptCount val="10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2.23%'!$D$9:$D$17</c:f>
              <c:numCache>
                <c:formatCode>0.0000</c:formatCode>
                <c:ptCount val="9"/>
                <c:pt idx="0">
                  <c:v>4.96</c:v>
                </c:pt>
                <c:pt idx="1">
                  <c:v>4.342</c:v>
                </c:pt>
                <c:pt idx="2">
                  <c:v>4.2966</c:v>
                </c:pt>
                <c:pt idx="3">
                  <c:v>4.2641</c:v>
                </c:pt>
                <c:pt idx="4">
                  <c:v>4.2432</c:v>
                </c:pt>
                <c:pt idx="5">
                  <c:v>4.0892</c:v>
                </c:pt>
                <c:pt idx="6">
                  <c:v>4.0774</c:v>
                </c:pt>
                <c:pt idx="7">
                  <c:v>4.0675</c:v>
                </c:pt>
                <c:pt idx="8">
                  <c:v>3.7744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 ºC, ácido 2.23%'!$BJ$9:$BJ$18</c:f>
              <c:numCache>
                <c:formatCode>General</c:formatCode>
                <c:ptCount val="10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2.23%'!$E$9:$E$17</c:f>
              <c:numCache>
                <c:formatCode>0.0000</c:formatCode>
                <c:ptCount val="9"/>
                <c:pt idx="0">
                  <c:v>4.79</c:v>
                </c:pt>
                <c:pt idx="1">
                  <c:v>4.3374</c:v>
                </c:pt>
                <c:pt idx="2">
                  <c:v>4.2766</c:v>
                </c:pt>
                <c:pt idx="3">
                  <c:v>4.2521</c:v>
                </c:pt>
                <c:pt idx="4">
                  <c:v>4.2333</c:v>
                </c:pt>
                <c:pt idx="5">
                  <c:v>4.0755</c:v>
                </c:pt>
                <c:pt idx="6">
                  <c:v>4.0699</c:v>
                </c:pt>
                <c:pt idx="7">
                  <c:v>4.0552</c:v>
                </c:pt>
                <c:pt idx="8">
                  <c:v>3.7383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696448"/>
        <c:axId val="-417378240"/>
      </c:scatterChart>
      <c:valAx>
        <c:axId val="-4166964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7378240"/>
        <c:crosses val="autoZero"/>
        <c:crossBetween val="midCat"/>
      </c:valAx>
      <c:valAx>
        <c:axId val="-417378240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6964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 ºC, ácido 2.23% 2'!$BJ$9:$BJ$17</c:f>
              <c:numCache>
                <c:formatCode>General</c:formatCode>
                <c:ptCount val="9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2'!$R$9:$R$18</c:f>
              <c:numCache>
                <c:formatCode>0.0000</c:formatCode>
                <c:ptCount val="10"/>
                <c:pt idx="0">
                  <c:v>4.8579</c:v>
                </c:pt>
                <c:pt idx="1">
                  <c:v>4.5346</c:v>
                </c:pt>
                <c:pt idx="2">
                  <c:v>4.4995</c:v>
                </c:pt>
                <c:pt idx="3">
                  <c:v>4.4935</c:v>
                </c:pt>
                <c:pt idx="4">
                  <c:v>4.4565</c:v>
                </c:pt>
                <c:pt idx="5">
                  <c:v>4.308</c:v>
                </c:pt>
                <c:pt idx="6">
                  <c:v>4.303</c:v>
                </c:pt>
                <c:pt idx="7">
                  <c:v>4.193</c:v>
                </c:pt>
                <c:pt idx="8">
                  <c:v>4.1775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 ºC, ácido 2.23% 2'!$BJ$9:$BJ$17</c:f>
              <c:numCache>
                <c:formatCode>General</c:formatCode>
                <c:ptCount val="9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2'!$S$9:$S$17</c:f>
              <c:numCache>
                <c:formatCode>0.0000</c:formatCode>
                <c:ptCount val="9"/>
                <c:pt idx="0">
                  <c:v>4.8459</c:v>
                </c:pt>
                <c:pt idx="1">
                  <c:v>4.4958</c:v>
                </c:pt>
                <c:pt idx="2">
                  <c:v>4.4647</c:v>
                </c:pt>
                <c:pt idx="3">
                  <c:v>4.4475</c:v>
                </c:pt>
                <c:pt idx="4">
                  <c:v>4.3892</c:v>
                </c:pt>
                <c:pt idx="5">
                  <c:v>4.2483</c:v>
                </c:pt>
                <c:pt idx="6">
                  <c:v>4.2437</c:v>
                </c:pt>
                <c:pt idx="7">
                  <c:v>4.1319</c:v>
                </c:pt>
                <c:pt idx="8">
                  <c:v>4.1174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 ºC, ácido 2.23% 2'!$BJ$9:$BJ$17</c:f>
              <c:numCache>
                <c:formatCode>General</c:formatCode>
                <c:ptCount val="9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2'!$T$9:$T$17</c:f>
              <c:numCache>
                <c:formatCode>0.0000</c:formatCode>
                <c:ptCount val="9"/>
                <c:pt idx="0">
                  <c:v>4.9274</c:v>
                </c:pt>
                <c:pt idx="1">
                  <c:v>4.54</c:v>
                </c:pt>
                <c:pt idx="2">
                  <c:v>4.5294</c:v>
                </c:pt>
                <c:pt idx="3">
                  <c:v>4.5007</c:v>
                </c:pt>
                <c:pt idx="4">
                  <c:v>4.4566</c:v>
                </c:pt>
                <c:pt idx="5">
                  <c:v>4.3148</c:v>
                </c:pt>
                <c:pt idx="6">
                  <c:v>4.3061</c:v>
                </c:pt>
                <c:pt idx="7">
                  <c:v>4.1948</c:v>
                </c:pt>
                <c:pt idx="8">
                  <c:v>4.1722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562144"/>
        <c:axId val="-416558384"/>
      </c:scatterChart>
      <c:valAx>
        <c:axId val="-416562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558384"/>
        <c:crosses val="autoZero"/>
        <c:crossBetween val="midCat"/>
      </c:valAx>
      <c:valAx>
        <c:axId val="-416558384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5621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5% 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'!$AV$9:$AV$13</c:f>
              <c:numCache>
                <c:formatCode>0.0000</c:formatCode>
                <c:ptCount val="5"/>
                <c:pt idx="0">
                  <c:v>29.7903</c:v>
                </c:pt>
                <c:pt idx="1">
                  <c:v>29.7888</c:v>
                </c:pt>
                <c:pt idx="2">
                  <c:v>29.7879</c:v>
                </c:pt>
                <c:pt idx="3">
                  <c:v>29.7896</c:v>
                </c:pt>
                <c:pt idx="4">
                  <c:v>29.7496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5% 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'!$AW$9:$AW$13</c:f>
              <c:numCache>
                <c:formatCode>0.0000</c:formatCode>
                <c:ptCount val="5"/>
                <c:pt idx="0">
                  <c:v>29.5211</c:v>
                </c:pt>
                <c:pt idx="1">
                  <c:v>29.5206</c:v>
                </c:pt>
                <c:pt idx="2">
                  <c:v>29.5194</c:v>
                </c:pt>
                <c:pt idx="3">
                  <c:v>29.5168</c:v>
                </c:pt>
                <c:pt idx="4">
                  <c:v>29.4773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5% 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'!$AX$9:$AX$13</c:f>
              <c:numCache>
                <c:formatCode>0.0000</c:formatCode>
                <c:ptCount val="5"/>
                <c:pt idx="0">
                  <c:v>29.3084</c:v>
                </c:pt>
                <c:pt idx="1">
                  <c:v>29.3081</c:v>
                </c:pt>
                <c:pt idx="2">
                  <c:v>29.3079</c:v>
                </c:pt>
                <c:pt idx="3">
                  <c:v>29.303</c:v>
                </c:pt>
                <c:pt idx="4">
                  <c:v>29.2644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050880"/>
        <c:axId val="-413047120"/>
      </c:scatterChart>
      <c:valAx>
        <c:axId val="-413050880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047120"/>
        <c:crosses val="autoZero"/>
        <c:crossBetween val="midCat"/>
      </c:valAx>
      <c:valAx>
        <c:axId val="-413047120"/>
        <c:scaling>
          <c:orientation val="minMax"/>
          <c:max val="35.0"/>
          <c:min val="28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0508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5%   '!$M$10:$M$13</c:f>
                <c:numCache>
                  <c:formatCode>General</c:formatCode>
                  <c:ptCount val="4"/>
                  <c:pt idx="0">
                    <c:v>0.00896616226167923</c:v>
                  </c:pt>
                  <c:pt idx="1">
                    <c:v>0.00686385449819305</c:v>
                  </c:pt>
                  <c:pt idx="2">
                    <c:v>0.0162763076531553</c:v>
                  </c:pt>
                  <c:pt idx="3">
                    <c:v>0.00327711389795148</c:v>
                  </c:pt>
                </c:numCache>
              </c:numRef>
            </c:plus>
            <c:minus>
              <c:numRef>
                <c:f>'Corridas a T.A. Acero 5%   '!$M$10:$M$13</c:f>
                <c:numCache>
                  <c:formatCode>General</c:formatCode>
                  <c:ptCount val="4"/>
                  <c:pt idx="0">
                    <c:v>0.00896616226167923</c:v>
                  </c:pt>
                  <c:pt idx="1">
                    <c:v>0.00686385449819305</c:v>
                  </c:pt>
                  <c:pt idx="2">
                    <c:v>0.0162763076531553</c:v>
                  </c:pt>
                  <c:pt idx="3">
                    <c:v>0.00327711389795148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5%  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5%   '!$L$10:$L$13</c:f>
              <c:numCache>
                <c:formatCode>0.00000</c:formatCode>
                <c:ptCount val="4"/>
                <c:pt idx="0">
                  <c:v>0.0187774908573575</c:v>
                </c:pt>
                <c:pt idx="1">
                  <c:v>0.036136375285625</c:v>
                </c:pt>
                <c:pt idx="2">
                  <c:v>0.0471981028178861</c:v>
                </c:pt>
                <c:pt idx="3">
                  <c:v>0.0330147087420993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023456"/>
        <c:axId val="-413019424"/>
      </c:scatterChart>
      <c:valAx>
        <c:axId val="-413023456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019424"/>
        <c:crosses val="autoZero"/>
        <c:crossBetween val="midCat"/>
      </c:valAx>
      <c:valAx>
        <c:axId val="-413019424"/>
        <c:scaling>
          <c:orientation val="minMax"/>
          <c:max val="0.1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023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5%   '!$AB$10:$AB$13</c:f>
                <c:numCache>
                  <c:formatCode>General</c:formatCode>
                  <c:ptCount val="4"/>
                  <c:pt idx="0">
                    <c:v>0.02387396651034</c:v>
                  </c:pt>
                  <c:pt idx="1">
                    <c:v>0.0102314436126963</c:v>
                  </c:pt>
                  <c:pt idx="2">
                    <c:v>0.00563966917312328</c:v>
                  </c:pt>
                  <c:pt idx="3">
                    <c:v>0.00175037868535257</c:v>
                  </c:pt>
                </c:numCache>
              </c:numRef>
            </c:plus>
            <c:minus>
              <c:numRef>
                <c:f>'Corridas a T.A. Acero 5%   '!$AB$10:$AB$13</c:f>
                <c:numCache>
                  <c:formatCode>General</c:formatCode>
                  <c:ptCount val="4"/>
                  <c:pt idx="0">
                    <c:v>0.02387396651034</c:v>
                  </c:pt>
                  <c:pt idx="1">
                    <c:v>0.0102314436126963</c:v>
                  </c:pt>
                  <c:pt idx="2">
                    <c:v>0.00563966917312328</c:v>
                  </c:pt>
                  <c:pt idx="3">
                    <c:v>0.00175037868535257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5%  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5%   '!$AA$10:$AA$13</c:f>
              <c:numCache>
                <c:formatCode>0.00000</c:formatCode>
                <c:ptCount val="4"/>
                <c:pt idx="0">
                  <c:v>0.0374169178689187</c:v>
                </c:pt>
                <c:pt idx="1">
                  <c:v>0.0251517953223352</c:v>
                </c:pt>
                <c:pt idx="2">
                  <c:v>0.0503312609399006</c:v>
                </c:pt>
                <c:pt idx="3">
                  <c:v>0.0328018673467345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998256"/>
        <c:axId val="-412994224"/>
      </c:scatterChart>
      <c:valAx>
        <c:axId val="-412998256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994224"/>
        <c:crosses val="autoZero"/>
        <c:crossBetween val="midCat"/>
      </c:valAx>
      <c:valAx>
        <c:axId val="-412994224"/>
        <c:scaling>
          <c:orientation val="minMax"/>
          <c:max val="0.1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998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5%   '!$AQ$10:$AQ$13</c:f>
                <c:numCache>
                  <c:formatCode>General</c:formatCode>
                  <c:ptCount val="4"/>
                  <c:pt idx="0">
                    <c:v>0.0263531343584719</c:v>
                  </c:pt>
                  <c:pt idx="1">
                    <c:v>0.023124166065821</c:v>
                  </c:pt>
                  <c:pt idx="2">
                    <c:v>0.027797037295578</c:v>
                  </c:pt>
                  <c:pt idx="3">
                    <c:v>0.00918821645891355</c:v>
                  </c:pt>
                </c:numCache>
              </c:numRef>
            </c:plus>
            <c:minus>
              <c:numRef>
                <c:f>'Corridas a T.A. Acero 5%   '!$AQ$10:$AQ$13</c:f>
                <c:numCache>
                  <c:formatCode>General</c:formatCode>
                  <c:ptCount val="4"/>
                  <c:pt idx="0">
                    <c:v>0.0263531343584719</c:v>
                  </c:pt>
                  <c:pt idx="1">
                    <c:v>0.023124166065821</c:v>
                  </c:pt>
                  <c:pt idx="2">
                    <c:v>0.027797037295578</c:v>
                  </c:pt>
                  <c:pt idx="3">
                    <c:v>0.00918821645891355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5%  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5%   '!$AP$10:$AP$13</c:f>
              <c:numCache>
                <c:formatCode>0.00000</c:formatCode>
                <c:ptCount val="4"/>
                <c:pt idx="0">
                  <c:v>0.0432448312161838</c:v>
                </c:pt>
                <c:pt idx="1">
                  <c:v>0.0632552114433721</c:v>
                </c:pt>
                <c:pt idx="2">
                  <c:v>0.065973787992905</c:v>
                </c:pt>
                <c:pt idx="3">
                  <c:v>0.0777358154716755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972912"/>
        <c:axId val="-412968880"/>
      </c:scatterChart>
      <c:valAx>
        <c:axId val="-412972912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968880"/>
        <c:crosses val="autoZero"/>
        <c:crossBetween val="midCat"/>
      </c:valAx>
      <c:valAx>
        <c:axId val="-412968880"/>
        <c:scaling>
          <c:orientation val="minMax"/>
          <c:max val="0.1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972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5%   '!$BF$10:$BF$13</c:f>
                <c:numCache>
                  <c:formatCode>General</c:formatCode>
                  <c:ptCount val="4"/>
                  <c:pt idx="0">
                    <c:v>0.0276086931932254</c:v>
                  </c:pt>
                  <c:pt idx="1">
                    <c:v>0.0206711224923825</c:v>
                  </c:pt>
                  <c:pt idx="2">
                    <c:v>0.0355654324896488</c:v>
                  </c:pt>
                  <c:pt idx="3">
                    <c:v>0.00365457582987654</c:v>
                  </c:pt>
                </c:numCache>
              </c:numRef>
            </c:plus>
            <c:minus>
              <c:numRef>
                <c:f>'Corridas a T.A. Acero 5%   '!$BF$10:$BF$13</c:f>
                <c:numCache>
                  <c:formatCode>General</c:formatCode>
                  <c:ptCount val="4"/>
                  <c:pt idx="0">
                    <c:v>0.0276086931932254</c:v>
                  </c:pt>
                  <c:pt idx="1">
                    <c:v>0.0206711224923825</c:v>
                  </c:pt>
                  <c:pt idx="2">
                    <c:v>0.0355654324896488</c:v>
                  </c:pt>
                  <c:pt idx="3">
                    <c:v>0.00365457582987654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5%  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5%   '!$BE$10:$BE$13</c:f>
              <c:numCache>
                <c:formatCode>0.00000</c:formatCode>
                <c:ptCount val="4"/>
                <c:pt idx="0">
                  <c:v>0.0330920684916909</c:v>
                </c:pt>
                <c:pt idx="1">
                  <c:v>0.0331286620528332</c:v>
                </c:pt>
                <c:pt idx="2">
                  <c:v>0.0500871899613565</c:v>
                </c:pt>
                <c:pt idx="3">
                  <c:v>0.0772216992922242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947712"/>
        <c:axId val="-412943680"/>
      </c:scatterChart>
      <c:valAx>
        <c:axId val="-412947712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943680"/>
        <c:crosses val="autoZero"/>
        <c:crossBetween val="midCat"/>
      </c:valAx>
      <c:valAx>
        <c:axId val="-412943680"/>
        <c:scaling>
          <c:orientation val="minMax"/>
          <c:max val="0.1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947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Aluminio 1% 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'!$C$9:$C$13</c:f>
              <c:numCache>
                <c:formatCode>0.0000</c:formatCode>
                <c:ptCount val="5"/>
                <c:pt idx="0">
                  <c:v>4.786</c:v>
                </c:pt>
                <c:pt idx="1">
                  <c:v>4.1031</c:v>
                </c:pt>
                <c:pt idx="2">
                  <c:v>4.0757</c:v>
                </c:pt>
                <c:pt idx="3">
                  <c:v>4.0609</c:v>
                </c:pt>
                <c:pt idx="4" formatCode="General">
                  <c:v>4.0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Aluminio 1%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'!$D$9:$D$13</c:f>
              <c:numCache>
                <c:formatCode>0.0000</c:formatCode>
                <c:ptCount val="5"/>
                <c:pt idx="0">
                  <c:v>4.8882</c:v>
                </c:pt>
                <c:pt idx="1">
                  <c:v>4.2045</c:v>
                </c:pt>
                <c:pt idx="2">
                  <c:v>4.0107</c:v>
                </c:pt>
                <c:pt idx="3">
                  <c:v>3.8946</c:v>
                </c:pt>
                <c:pt idx="4">
                  <c:v>3.8345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Aluminio 1%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'!$E$9:$E$13</c:f>
              <c:numCache>
                <c:formatCode>0.0000</c:formatCode>
                <c:ptCount val="5"/>
                <c:pt idx="0">
                  <c:v>4.6596</c:v>
                </c:pt>
                <c:pt idx="1">
                  <c:v>4.0063</c:v>
                </c:pt>
                <c:pt idx="2">
                  <c:v>3.9012</c:v>
                </c:pt>
                <c:pt idx="3">
                  <c:v>3.8026</c:v>
                </c:pt>
                <c:pt idx="4">
                  <c:v>3.7406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754448"/>
        <c:axId val="-413750688"/>
      </c:scatterChart>
      <c:valAx>
        <c:axId val="-41375444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750688"/>
        <c:crosses val="autoZero"/>
        <c:crossBetween val="midCat"/>
      </c:valAx>
      <c:valAx>
        <c:axId val="-413750688"/>
        <c:scaling>
          <c:orientation val="minMax"/>
          <c:max val="5.0"/>
          <c:min val="2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7544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Aluminio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'!$R$9:$R$14</c:f>
              <c:numCache>
                <c:formatCode>0.0000</c:formatCode>
                <c:ptCount val="6"/>
                <c:pt idx="0">
                  <c:v>4.6526</c:v>
                </c:pt>
                <c:pt idx="1">
                  <c:v>3.9</c:v>
                </c:pt>
                <c:pt idx="2">
                  <c:v>3.7428</c:v>
                </c:pt>
                <c:pt idx="3">
                  <c:v>3.7199</c:v>
                </c:pt>
                <c:pt idx="4">
                  <c:v>3.6543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Aluminio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'!$S$9:$S$13</c:f>
              <c:numCache>
                <c:formatCode>0.0000</c:formatCode>
                <c:ptCount val="5"/>
                <c:pt idx="0">
                  <c:v>4.6974</c:v>
                </c:pt>
                <c:pt idx="1">
                  <c:v>3.9848</c:v>
                </c:pt>
                <c:pt idx="2">
                  <c:v>3.8241</c:v>
                </c:pt>
                <c:pt idx="3">
                  <c:v>3.7944</c:v>
                </c:pt>
                <c:pt idx="4">
                  <c:v>3.7335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Aluminio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'!$T$9:$T$13</c:f>
              <c:numCache>
                <c:formatCode>0.0000</c:formatCode>
                <c:ptCount val="5"/>
                <c:pt idx="0">
                  <c:v>4.7005</c:v>
                </c:pt>
                <c:pt idx="1">
                  <c:v>4.0149</c:v>
                </c:pt>
                <c:pt idx="2">
                  <c:v>3.8501</c:v>
                </c:pt>
                <c:pt idx="3">
                  <c:v>3.8247</c:v>
                </c:pt>
                <c:pt idx="4">
                  <c:v>3.774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716000"/>
        <c:axId val="-413712240"/>
      </c:scatterChart>
      <c:valAx>
        <c:axId val="-413716000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712240"/>
        <c:crosses val="autoZero"/>
        <c:crossBetween val="midCat"/>
      </c:valAx>
      <c:valAx>
        <c:axId val="-413712240"/>
        <c:scaling>
          <c:orientation val="minMax"/>
          <c:max val="5.0"/>
          <c:min val="2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716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Aluminio 1%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'!$AG$9:$AG$13</c:f>
              <c:numCache>
                <c:formatCode>0.0000</c:formatCode>
                <c:ptCount val="5"/>
                <c:pt idx="0">
                  <c:v>4.6152</c:v>
                </c:pt>
                <c:pt idx="1">
                  <c:v>3.9933</c:v>
                </c:pt>
                <c:pt idx="2">
                  <c:v>3.8569</c:v>
                </c:pt>
                <c:pt idx="3">
                  <c:v>3.8211</c:v>
                </c:pt>
                <c:pt idx="4">
                  <c:v>3.7604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Aluminio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'!$AH$9:$AH$13</c:f>
              <c:numCache>
                <c:formatCode>0.0000</c:formatCode>
                <c:ptCount val="5"/>
                <c:pt idx="0">
                  <c:v>4.7104</c:v>
                </c:pt>
                <c:pt idx="1">
                  <c:v>4.0051</c:v>
                </c:pt>
                <c:pt idx="2">
                  <c:v>3.8817</c:v>
                </c:pt>
                <c:pt idx="3">
                  <c:v>3.85592</c:v>
                </c:pt>
                <c:pt idx="4">
                  <c:v>3.8112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Aluminio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'!$AI$9:$AI$13</c:f>
              <c:numCache>
                <c:formatCode>0.0000</c:formatCode>
                <c:ptCount val="5"/>
                <c:pt idx="0">
                  <c:v>4.3233</c:v>
                </c:pt>
                <c:pt idx="1">
                  <c:v>3.9133</c:v>
                </c:pt>
                <c:pt idx="2">
                  <c:v>3.7748</c:v>
                </c:pt>
                <c:pt idx="3">
                  <c:v>3.7425</c:v>
                </c:pt>
                <c:pt idx="4">
                  <c:v>3.6873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683424"/>
        <c:axId val="-413679664"/>
      </c:scatterChart>
      <c:valAx>
        <c:axId val="-41368342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679664"/>
        <c:crosses val="autoZero"/>
        <c:crossBetween val="midCat"/>
      </c:valAx>
      <c:valAx>
        <c:axId val="-413679664"/>
        <c:scaling>
          <c:orientation val="minMax"/>
          <c:max val="5.0"/>
          <c:min val="2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683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sin conservador</a:t>
            </a:r>
          </a:p>
        </c:rich>
      </c:tx>
      <c:layout>
        <c:manualLayout>
          <c:xMode val="edge"/>
          <c:yMode val="edge"/>
          <c:x val="0.396552938250917"/>
          <c:y val="0.04595526707066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Aluminio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'!$AV$9:$AV$13</c:f>
              <c:numCache>
                <c:formatCode>0.0000</c:formatCode>
                <c:ptCount val="5"/>
                <c:pt idx="0">
                  <c:v>4.5856</c:v>
                </c:pt>
                <c:pt idx="1">
                  <c:v>3.6664</c:v>
                </c:pt>
                <c:pt idx="2">
                  <c:v>3.545</c:v>
                </c:pt>
                <c:pt idx="3">
                  <c:v>3.5151</c:v>
                </c:pt>
                <c:pt idx="4">
                  <c:v>3.4575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Aluminio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'!$AW$9:$AW$13</c:f>
              <c:numCache>
                <c:formatCode>0.0000</c:formatCode>
                <c:ptCount val="5"/>
                <c:pt idx="0">
                  <c:v>4.8272</c:v>
                </c:pt>
                <c:pt idx="1">
                  <c:v>3.9224</c:v>
                </c:pt>
                <c:pt idx="2">
                  <c:v>3.7933</c:v>
                </c:pt>
                <c:pt idx="3">
                  <c:v>3.7579</c:v>
                </c:pt>
                <c:pt idx="4">
                  <c:v>3.6996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Aluminio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1% '!$AX$9:$AX$13</c:f>
              <c:numCache>
                <c:formatCode>0.0000</c:formatCode>
                <c:ptCount val="5"/>
                <c:pt idx="0">
                  <c:v>4.8686</c:v>
                </c:pt>
                <c:pt idx="1">
                  <c:v>3.9788</c:v>
                </c:pt>
                <c:pt idx="2">
                  <c:v>3.8579</c:v>
                </c:pt>
                <c:pt idx="3">
                  <c:v>3.8229</c:v>
                </c:pt>
                <c:pt idx="4">
                  <c:v>3.7648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648160"/>
        <c:axId val="-413644400"/>
      </c:scatterChart>
      <c:valAx>
        <c:axId val="-413648160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644400"/>
        <c:crosses val="autoZero"/>
        <c:crossBetween val="midCat"/>
      </c:valAx>
      <c:valAx>
        <c:axId val="-413644400"/>
        <c:scaling>
          <c:orientation val="minMax"/>
          <c:max val="5.0"/>
          <c:min val="2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648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Aluminio 1% '!$M$10:$M$13</c:f>
                <c:numCache>
                  <c:formatCode>General</c:formatCode>
                  <c:ptCount val="4"/>
                  <c:pt idx="0">
                    <c:v>0.924166746206075</c:v>
                  </c:pt>
                  <c:pt idx="1">
                    <c:v>7.40321213315964</c:v>
                  </c:pt>
                  <c:pt idx="2">
                    <c:v>3.909362783702906</c:v>
                  </c:pt>
                  <c:pt idx="3">
                    <c:v>0.320848882495391</c:v>
                  </c:pt>
                </c:numCache>
              </c:numRef>
            </c:plus>
            <c:minus>
              <c:numRef>
                <c:f>'Corridas a T.A. Aluminio 1% '!$M$10:$M$13</c:f>
                <c:numCache>
                  <c:formatCode>General</c:formatCode>
                  <c:ptCount val="4"/>
                  <c:pt idx="0">
                    <c:v>0.924166746206075</c:v>
                  </c:pt>
                  <c:pt idx="1">
                    <c:v>7.40321213315964</c:v>
                  </c:pt>
                  <c:pt idx="2">
                    <c:v>3.909362783702906</c:v>
                  </c:pt>
                  <c:pt idx="3">
                    <c:v>0.320848882495391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Aluminio 1%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Aluminio 1% '!$L$10:$L$13</c:f>
              <c:numCache>
                <c:formatCode>0.00000</c:formatCode>
                <c:ptCount val="4"/>
                <c:pt idx="0">
                  <c:v>118.7778125835197</c:v>
                </c:pt>
                <c:pt idx="1">
                  <c:v>68.99271638605256</c:v>
                </c:pt>
                <c:pt idx="2">
                  <c:v>56.63019907673646</c:v>
                </c:pt>
                <c:pt idx="3">
                  <c:v>7.386738574680077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916592"/>
        <c:axId val="-412912560"/>
      </c:scatterChart>
      <c:valAx>
        <c:axId val="-412916592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912560"/>
        <c:crosses val="autoZero"/>
        <c:crossBetween val="midCat"/>
      </c:valAx>
      <c:valAx>
        <c:axId val="-412912560"/>
        <c:scaling>
          <c:orientation val="minMax"/>
          <c:max val="2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916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 ºC, ácido 2.23% 2'!$BJ$9:$BJ$18</c:f>
              <c:numCache>
                <c:formatCode>General</c:formatCode>
                <c:ptCount val="10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2'!$AG$9:$AG$17</c:f>
              <c:numCache>
                <c:formatCode>0.0000</c:formatCode>
                <c:ptCount val="9"/>
                <c:pt idx="0">
                  <c:v>30.6507</c:v>
                </c:pt>
                <c:pt idx="1">
                  <c:v>30.578</c:v>
                </c:pt>
                <c:pt idx="2">
                  <c:v>30.5369</c:v>
                </c:pt>
                <c:pt idx="3">
                  <c:v>30.4922</c:v>
                </c:pt>
                <c:pt idx="4">
                  <c:v>30.3857</c:v>
                </c:pt>
                <c:pt idx="5" formatCode="General">
                  <c:v>29.4865</c:v>
                </c:pt>
                <c:pt idx="6">
                  <c:v>29.4761</c:v>
                </c:pt>
                <c:pt idx="7">
                  <c:v>29.4516</c:v>
                </c:pt>
                <c:pt idx="8">
                  <c:v>29.4502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 ºC, ácido 2.23% 2'!$BJ$9:$BJ$17</c:f>
              <c:numCache>
                <c:formatCode>General</c:formatCode>
                <c:ptCount val="9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2'!$AH$9:$AH$18</c:f>
              <c:numCache>
                <c:formatCode>0.0000</c:formatCode>
                <c:ptCount val="10"/>
                <c:pt idx="0">
                  <c:v>30.5404</c:v>
                </c:pt>
                <c:pt idx="1">
                  <c:v>30.4789</c:v>
                </c:pt>
                <c:pt idx="2">
                  <c:v>30.4582</c:v>
                </c:pt>
                <c:pt idx="3">
                  <c:v>30.3799</c:v>
                </c:pt>
                <c:pt idx="4">
                  <c:v>30.2749</c:v>
                </c:pt>
                <c:pt idx="5" formatCode="General">
                  <c:v>29.415</c:v>
                </c:pt>
                <c:pt idx="6" formatCode="General">
                  <c:v>29.4087</c:v>
                </c:pt>
                <c:pt idx="7">
                  <c:v>29.3811</c:v>
                </c:pt>
                <c:pt idx="8">
                  <c:v>29.3844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 ºC, ácido 2.23% 2'!$BJ$9:$BJ$17</c:f>
              <c:numCache>
                <c:formatCode>General</c:formatCode>
                <c:ptCount val="9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2'!$AI$9:$AI$17</c:f>
              <c:numCache>
                <c:formatCode>0.0000</c:formatCode>
                <c:ptCount val="9"/>
                <c:pt idx="0">
                  <c:v>31.6399</c:v>
                </c:pt>
                <c:pt idx="1">
                  <c:v>31.5789</c:v>
                </c:pt>
                <c:pt idx="2">
                  <c:v>31.5318</c:v>
                </c:pt>
                <c:pt idx="3">
                  <c:v>31.484</c:v>
                </c:pt>
                <c:pt idx="4">
                  <c:v>31.382</c:v>
                </c:pt>
                <c:pt idx="5" formatCode="General">
                  <c:v>30.4925</c:v>
                </c:pt>
                <c:pt idx="6">
                  <c:v>30.4789</c:v>
                </c:pt>
                <c:pt idx="7">
                  <c:v>30.4647</c:v>
                </c:pt>
                <c:pt idx="8">
                  <c:v>30.4671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528512"/>
        <c:axId val="-416524752"/>
      </c:scatterChart>
      <c:valAx>
        <c:axId val="-416528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524752"/>
        <c:crosses val="autoZero"/>
        <c:crossBetween val="midCat"/>
      </c:valAx>
      <c:valAx>
        <c:axId val="-41652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528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Aluminio 1% '!$AB$10:$AB$13</c:f>
                <c:numCache>
                  <c:formatCode>General</c:formatCode>
                  <c:ptCount val="4"/>
                  <c:pt idx="0">
                    <c:v>4.771845193849644</c:v>
                  </c:pt>
                  <c:pt idx="1">
                    <c:v>1.912163127596377</c:v>
                  </c:pt>
                  <c:pt idx="2">
                    <c:v>1.213487693966578</c:v>
                  </c:pt>
                  <c:pt idx="3">
                    <c:v>0.205031293369164</c:v>
                  </c:pt>
                </c:numCache>
              </c:numRef>
            </c:plus>
            <c:minus>
              <c:numRef>
                <c:f>'Corridas a T.A. Aluminio 1% '!$AB$10:$AB$13</c:f>
                <c:numCache>
                  <c:formatCode>General</c:formatCode>
                  <c:ptCount val="4"/>
                  <c:pt idx="0">
                    <c:v>4.771845193849644</c:v>
                  </c:pt>
                  <c:pt idx="1">
                    <c:v>1.912163127596377</c:v>
                  </c:pt>
                  <c:pt idx="2">
                    <c:v>1.213487693966578</c:v>
                  </c:pt>
                  <c:pt idx="3">
                    <c:v>0.205031293369164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Aluminio 1%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Aluminio 1% '!$AA$10:$AA$13</c:f>
              <c:numCache>
                <c:formatCode>0.00000</c:formatCode>
                <c:ptCount val="4"/>
                <c:pt idx="0">
                  <c:v>128.5005048887917</c:v>
                </c:pt>
                <c:pt idx="1">
                  <c:v>78.67641285153034</c:v>
                </c:pt>
                <c:pt idx="2">
                  <c:v>54.00597435213606</c:v>
                </c:pt>
                <c:pt idx="3">
                  <c:v>7.191698489789867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886976"/>
        <c:axId val="-412882944"/>
      </c:scatterChart>
      <c:valAx>
        <c:axId val="-412886976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882944"/>
        <c:crosses val="autoZero"/>
        <c:crossBetween val="midCat"/>
      </c:valAx>
      <c:valAx>
        <c:axId val="-412882944"/>
        <c:scaling>
          <c:orientation val="minMax"/>
          <c:max val="2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886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Aluminio 1% '!$AQ$10:$AQ$13</c:f>
                <c:numCache>
                  <c:formatCode>General</c:formatCode>
                  <c:ptCount val="4"/>
                  <c:pt idx="0">
                    <c:v>28.41588377471925</c:v>
                  </c:pt>
                  <c:pt idx="1">
                    <c:v>13.65879039148903</c:v>
                  </c:pt>
                  <c:pt idx="2">
                    <c:v>8.995497873921507</c:v>
                  </c:pt>
                  <c:pt idx="3">
                    <c:v>1.104768903997717</c:v>
                  </c:pt>
                </c:numCache>
              </c:numRef>
            </c:plus>
            <c:minus>
              <c:numRef>
                <c:f>'Corridas a T.A. Aluminio 1% '!$AQ$10:$AQ$13</c:f>
                <c:numCache>
                  <c:formatCode>General</c:formatCode>
                  <c:ptCount val="4"/>
                  <c:pt idx="0">
                    <c:v>28.41588377471925</c:v>
                  </c:pt>
                  <c:pt idx="1">
                    <c:v>13.65879039148903</c:v>
                  </c:pt>
                  <c:pt idx="2">
                    <c:v>8.995497873921507</c:v>
                  </c:pt>
                  <c:pt idx="3">
                    <c:v>1.104768903997717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Aluminio 1%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Aluminio 1% '!$AP$10:$AP$13</c:f>
              <c:numCache>
                <c:formatCode>0.00000</c:formatCode>
                <c:ptCount val="4"/>
                <c:pt idx="0">
                  <c:v>107.1073145740001</c:v>
                </c:pt>
                <c:pt idx="1">
                  <c:v>65.82502128243135</c:v>
                </c:pt>
                <c:pt idx="2">
                  <c:v>45.81198622731559</c:v>
                </c:pt>
                <c:pt idx="3">
                  <c:v>6.138957711451712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87317424"/>
        <c:axId val="-487407184"/>
      </c:scatterChart>
      <c:valAx>
        <c:axId val="-48731742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7407184"/>
        <c:crosses val="autoZero"/>
        <c:crossBetween val="midCat"/>
      </c:valAx>
      <c:valAx>
        <c:axId val="-487407184"/>
        <c:scaling>
          <c:orientation val="minMax"/>
          <c:max val="2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7317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Aluminio 1% '!$BF$10:$BF$13</c:f>
                <c:numCache>
                  <c:formatCode>General</c:formatCode>
                  <c:ptCount val="4"/>
                  <c:pt idx="0">
                    <c:v>5.059808323265206</c:v>
                  </c:pt>
                  <c:pt idx="1">
                    <c:v>2.735868604144436</c:v>
                  </c:pt>
                  <c:pt idx="2">
                    <c:v>1.984844539466327</c:v>
                  </c:pt>
                  <c:pt idx="3">
                    <c:v>0.26802332671777</c:v>
                  </c:pt>
                </c:numCache>
              </c:numRef>
            </c:plus>
            <c:minus>
              <c:numRef>
                <c:f>'Corridas a T.A. Aluminio 1% '!$BF$10:$BF$13</c:f>
                <c:numCache>
                  <c:formatCode>General</c:formatCode>
                  <c:ptCount val="4"/>
                  <c:pt idx="0">
                    <c:v>5.059808323265206</c:v>
                  </c:pt>
                  <c:pt idx="1">
                    <c:v>2.735868604144436</c:v>
                  </c:pt>
                  <c:pt idx="2">
                    <c:v>1.984844539466327</c:v>
                  </c:pt>
                  <c:pt idx="3">
                    <c:v>0.26802332671777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Aluminio 1%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Aluminio 1% '!$BE$10:$BE$13</c:f>
              <c:numCache>
                <c:formatCode>0.00000</c:formatCode>
                <c:ptCount val="4"/>
                <c:pt idx="0">
                  <c:v>159.2375942077469</c:v>
                </c:pt>
                <c:pt idx="1">
                  <c:v>90.51309687332532</c:v>
                </c:pt>
                <c:pt idx="2">
                  <c:v>62.30707972594121</c:v>
                </c:pt>
                <c:pt idx="3">
                  <c:v>8.213994570699396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613184"/>
        <c:axId val="-413609152"/>
      </c:scatterChart>
      <c:valAx>
        <c:axId val="-41361318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609152"/>
        <c:crosses val="autoZero"/>
        <c:crossBetween val="midCat"/>
      </c:valAx>
      <c:valAx>
        <c:axId val="-413609152"/>
        <c:scaling>
          <c:orientation val="minMax"/>
          <c:max val="2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6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 i="0" baseline="0">
                <a:effectLst/>
              </a:rPr>
              <a:t>Acero</a:t>
            </a:r>
            <a:r>
              <a:rPr lang="es-ES_tradnl"/>
              <a:t>,</a:t>
            </a:r>
            <a:r>
              <a:rPr lang="es-ES_tradnl" baseline="0"/>
              <a:t> 60ºC, 5%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'!$N$5:$Q$5</c:f>
                <c:numCache>
                  <c:formatCode>General</c:formatCode>
                  <c:ptCount val="4"/>
                  <c:pt idx="0">
                    <c:v>17.1247656615014</c:v>
                  </c:pt>
                  <c:pt idx="1">
                    <c:v>8.586508865910264</c:v>
                  </c:pt>
                  <c:pt idx="2">
                    <c:v>5.738567462711014</c:v>
                  </c:pt>
                  <c:pt idx="3">
                    <c:v>0.785944681015482</c:v>
                  </c:pt>
                </c:numCache>
              </c:numRef>
            </c:plus>
            <c:minus>
              <c:numRef>
                <c:f>'Acero '!$N$5:$Q$5</c:f>
                <c:numCache>
                  <c:formatCode>General</c:formatCode>
                  <c:ptCount val="4"/>
                  <c:pt idx="0">
                    <c:v>17.1247656615014</c:v>
                  </c:pt>
                  <c:pt idx="1">
                    <c:v>8.586508865910264</c:v>
                  </c:pt>
                  <c:pt idx="2">
                    <c:v>5.738567462711014</c:v>
                  </c:pt>
                  <c:pt idx="3">
                    <c:v>0.785944681015482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'!$J$5:$M$5</c:f>
              <c:numCache>
                <c:formatCode>0.0000</c:formatCode>
                <c:ptCount val="4"/>
                <c:pt idx="0">
                  <c:v>-30.56658074444722</c:v>
                </c:pt>
                <c:pt idx="1">
                  <c:v>-22.3352661006621</c:v>
                </c:pt>
                <c:pt idx="2">
                  <c:v>-13.64757849322794</c:v>
                </c:pt>
                <c:pt idx="3">
                  <c:v>-12.54745670700665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'!$N$7:$Q$7</c:f>
                <c:numCache>
                  <c:formatCode>General</c:formatCode>
                  <c:ptCount val="4"/>
                  <c:pt idx="0">
                    <c:v>0.279387197459</c:v>
                  </c:pt>
                  <c:pt idx="1">
                    <c:v>0.138676070298</c:v>
                  </c:pt>
                  <c:pt idx="2">
                    <c:v>0.050625889115</c:v>
                  </c:pt>
                  <c:pt idx="3">
                    <c:v>0.0134504025011</c:v>
                  </c:pt>
                </c:numCache>
              </c:numRef>
            </c:plus>
            <c:minus>
              <c:numRef>
                <c:f>'Acero '!$N$7:$Q$7</c:f>
                <c:numCache>
                  <c:formatCode>General</c:formatCode>
                  <c:ptCount val="4"/>
                  <c:pt idx="0">
                    <c:v>0.279387197459</c:v>
                  </c:pt>
                  <c:pt idx="1">
                    <c:v>0.138676070298</c:v>
                  </c:pt>
                  <c:pt idx="2">
                    <c:v>0.050625889115</c:v>
                  </c:pt>
                  <c:pt idx="3">
                    <c:v>0.0134504025011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'!$J$7:$M$7</c:f>
              <c:numCache>
                <c:formatCode>0.0000</c:formatCode>
                <c:ptCount val="4"/>
                <c:pt idx="0">
                  <c:v>92.5731283715342</c:v>
                </c:pt>
                <c:pt idx="1">
                  <c:v>92.14647672808459</c:v>
                </c:pt>
                <c:pt idx="2">
                  <c:v>94.28387711420669</c:v>
                </c:pt>
                <c:pt idx="3">
                  <c:v>87.78806606017546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'!$N$8:$Q$8</c:f>
                <c:numCache>
                  <c:formatCode>General</c:formatCode>
                  <c:ptCount val="4"/>
                  <c:pt idx="0">
                    <c:v>0.0907330511142671</c:v>
                  </c:pt>
                  <c:pt idx="1">
                    <c:v>0.140831915953442</c:v>
                  </c:pt>
                  <c:pt idx="2">
                    <c:v>0.0677359799082149</c:v>
                  </c:pt>
                  <c:pt idx="3">
                    <c:v>0.0582146726766885</c:v>
                  </c:pt>
                </c:numCache>
              </c:numRef>
            </c:plus>
            <c:minus>
              <c:numRef>
                <c:f>'Acero '!$N$8:$Q$8</c:f>
                <c:numCache>
                  <c:formatCode>General</c:formatCode>
                  <c:ptCount val="4"/>
                  <c:pt idx="0">
                    <c:v>0.0907330511142671</c:v>
                  </c:pt>
                  <c:pt idx="1">
                    <c:v>0.140831915953442</c:v>
                  </c:pt>
                  <c:pt idx="2">
                    <c:v>0.0677359799082149</c:v>
                  </c:pt>
                  <c:pt idx="3">
                    <c:v>0.0582146726766885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'!$J$8:$M$8</c:f>
              <c:numCache>
                <c:formatCode>0.0000</c:formatCode>
                <c:ptCount val="4"/>
                <c:pt idx="0">
                  <c:v>93.2752751769352</c:v>
                </c:pt>
                <c:pt idx="1">
                  <c:v>95.99469676176725</c:v>
                </c:pt>
                <c:pt idx="2">
                  <c:v>97.32097455561386</c:v>
                </c:pt>
                <c:pt idx="3">
                  <c:v>87.7327587652727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'!$N$9:$Q$9</c:f>
                <c:numCache>
                  <c:formatCode>General</c:formatCode>
                  <c:ptCount val="4"/>
                  <c:pt idx="0">
                    <c:v>0.559591053354</c:v>
                  </c:pt>
                  <c:pt idx="1">
                    <c:v>0.340763089705</c:v>
                  </c:pt>
                  <c:pt idx="2">
                    <c:v>0.233763483611</c:v>
                  </c:pt>
                  <c:pt idx="3">
                    <c:v>0.0999768919952</c:v>
                  </c:pt>
                </c:numCache>
              </c:numRef>
            </c:plus>
            <c:minus>
              <c:numRef>
                <c:f>'Acero '!$N$9:$Q$9</c:f>
                <c:numCache>
                  <c:formatCode>General</c:formatCode>
                  <c:ptCount val="4"/>
                  <c:pt idx="0">
                    <c:v>0.559591053354</c:v>
                  </c:pt>
                  <c:pt idx="1">
                    <c:v>0.340763089705</c:v>
                  </c:pt>
                  <c:pt idx="2">
                    <c:v>0.233763483611</c:v>
                  </c:pt>
                  <c:pt idx="3">
                    <c:v>0.0999768919952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'!$J$9:$M$9</c:f>
              <c:numCache>
                <c:formatCode>0.0000</c:formatCode>
                <c:ptCount val="4"/>
                <c:pt idx="0">
                  <c:v>90.01389246668104</c:v>
                </c:pt>
                <c:pt idx="1">
                  <c:v>82.53579876758999</c:v>
                </c:pt>
                <c:pt idx="2">
                  <c:v>78.08717230999322</c:v>
                </c:pt>
                <c:pt idx="3">
                  <c:v>44.40746013383875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'!$N$10:$Q$10</c:f>
                <c:numCache>
                  <c:formatCode>General</c:formatCode>
                  <c:ptCount val="4"/>
                  <c:pt idx="0">
                    <c:v>0.344926601510803</c:v>
                  </c:pt>
                  <c:pt idx="1">
                    <c:v>0.397133455134216</c:v>
                  </c:pt>
                  <c:pt idx="2">
                    <c:v>0.0635061590607897</c:v>
                  </c:pt>
                  <c:pt idx="3">
                    <c:v>0.055197811026797</c:v>
                  </c:pt>
                </c:numCache>
              </c:numRef>
            </c:plus>
            <c:minus>
              <c:numRef>
                <c:f>'Acero '!$N$10:$Q$10</c:f>
                <c:numCache>
                  <c:formatCode>General</c:formatCode>
                  <c:ptCount val="4"/>
                  <c:pt idx="0">
                    <c:v>0.344926601510803</c:v>
                  </c:pt>
                  <c:pt idx="1">
                    <c:v>0.397133455134216</c:v>
                  </c:pt>
                  <c:pt idx="2">
                    <c:v>0.0635061590607897</c:v>
                  </c:pt>
                  <c:pt idx="3">
                    <c:v>0.055197811026797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'!$J$10:$M$10</c:f>
              <c:numCache>
                <c:formatCode>0.0000</c:formatCode>
                <c:ptCount val="4"/>
                <c:pt idx="0">
                  <c:v>86.53267753208078</c:v>
                </c:pt>
                <c:pt idx="1">
                  <c:v>82.92865633673806</c:v>
                </c:pt>
                <c:pt idx="2">
                  <c:v>78.36044657696686</c:v>
                </c:pt>
                <c:pt idx="3">
                  <c:v>59.20521882466233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818608"/>
        <c:axId val="-412814576"/>
      </c:scatterChart>
      <c:valAx>
        <c:axId val="-412818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814576"/>
        <c:crosses val="autoZero"/>
        <c:crossBetween val="midCat"/>
      </c:valAx>
      <c:valAx>
        <c:axId val="-412814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8186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 i="0" baseline="0">
                <a:effectLst/>
              </a:rPr>
              <a:t>Acero</a:t>
            </a:r>
            <a:r>
              <a:rPr lang="es-ES_tradnl"/>
              <a:t>,</a:t>
            </a:r>
            <a:r>
              <a:rPr lang="es-ES_tradnl" baseline="0"/>
              <a:t> T.A, 5%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'!$N$11:$Q$11</c:f>
                <c:numCache>
                  <c:formatCode>General</c:formatCode>
                  <c:ptCount val="4"/>
                  <c:pt idx="0">
                    <c:v>2.015202920353279</c:v>
                  </c:pt>
                  <c:pt idx="1">
                    <c:v>1.095095003885167</c:v>
                  </c:pt>
                  <c:pt idx="2">
                    <c:v>0.715307078694244</c:v>
                  </c:pt>
                  <c:pt idx="3">
                    <c:v>0.235542115329121</c:v>
                  </c:pt>
                </c:numCache>
              </c:numRef>
            </c:plus>
            <c:minus>
              <c:numRef>
                <c:f>'Acero '!$N$11:$Q$11</c:f>
                <c:numCache>
                  <c:formatCode>General</c:formatCode>
                  <c:ptCount val="4"/>
                  <c:pt idx="0">
                    <c:v>2.015202920353279</c:v>
                  </c:pt>
                  <c:pt idx="1">
                    <c:v>1.095095003885167</c:v>
                  </c:pt>
                  <c:pt idx="2">
                    <c:v>0.715307078694244</c:v>
                  </c:pt>
                  <c:pt idx="3">
                    <c:v>0.235542115329121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'!$J$11:$M$11</c:f>
              <c:numCache>
                <c:formatCode>0.0000</c:formatCode>
                <c:ptCount val="4"/>
                <c:pt idx="0">
                  <c:v>-92.23090835052042</c:v>
                </c:pt>
                <c:pt idx="1">
                  <c:v>-68.46184361429443</c:v>
                </c:pt>
                <c:pt idx="2">
                  <c:v>-53.07110162541056</c:v>
                </c:pt>
                <c:pt idx="3">
                  <c:v>50.15640350031511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'!$N$13:$Q$13</c:f>
                <c:numCache>
                  <c:formatCode>General</c:formatCode>
                  <c:ptCount val="4"/>
                  <c:pt idx="0">
                    <c:v>0.00896616226167923</c:v>
                  </c:pt>
                  <c:pt idx="1">
                    <c:v>0.00686385449819305</c:v>
                  </c:pt>
                  <c:pt idx="2">
                    <c:v>0.0162763076531553</c:v>
                  </c:pt>
                  <c:pt idx="3">
                    <c:v>0.00327711389795148</c:v>
                  </c:pt>
                </c:numCache>
              </c:numRef>
            </c:plus>
            <c:minus>
              <c:numRef>
                <c:f>'Acero '!$N$13:$Q$13</c:f>
                <c:numCache>
                  <c:formatCode>General</c:formatCode>
                  <c:ptCount val="4"/>
                  <c:pt idx="0">
                    <c:v>0.00896616226167923</c:v>
                  </c:pt>
                  <c:pt idx="1">
                    <c:v>0.00686385449819305</c:v>
                  </c:pt>
                  <c:pt idx="2">
                    <c:v>0.0162763076531553</c:v>
                  </c:pt>
                  <c:pt idx="3">
                    <c:v>0.00327711389795148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'!$J$13:$M$13</c:f>
              <c:numCache>
                <c:formatCode>0.0000</c:formatCode>
                <c:ptCount val="4"/>
                <c:pt idx="0">
                  <c:v>97.51466029905245</c:v>
                </c:pt>
                <c:pt idx="1">
                  <c:v>93.47311669913362</c:v>
                </c:pt>
                <c:pt idx="2">
                  <c:v>89.4659137152262</c:v>
                </c:pt>
                <c:pt idx="3">
                  <c:v>96.45804614168071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'!$N$14:$Q$14</c:f>
                <c:numCache>
                  <c:formatCode>General</c:formatCode>
                  <c:ptCount val="4"/>
                  <c:pt idx="0">
                    <c:v>0.02387396651034</c:v>
                  </c:pt>
                  <c:pt idx="1">
                    <c:v>0.0102314436126963</c:v>
                  </c:pt>
                  <c:pt idx="2">
                    <c:v>0.00563966917312328</c:v>
                  </c:pt>
                  <c:pt idx="3">
                    <c:v>0.00175037868535257</c:v>
                  </c:pt>
                </c:numCache>
              </c:numRef>
            </c:plus>
            <c:minus>
              <c:numRef>
                <c:f>'Acero '!$N$14:$Q$14</c:f>
                <c:numCache>
                  <c:formatCode>General</c:formatCode>
                  <c:ptCount val="4"/>
                  <c:pt idx="0">
                    <c:v>0.02387396651034</c:v>
                  </c:pt>
                  <c:pt idx="1">
                    <c:v>0.0102314436126963</c:v>
                  </c:pt>
                  <c:pt idx="2">
                    <c:v>0.00563966917312328</c:v>
                  </c:pt>
                  <c:pt idx="3">
                    <c:v>0.00175037868535257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'!$J$14:$M$14</c:f>
              <c:numCache>
                <c:formatCode>0.0000</c:formatCode>
                <c:ptCount val="4"/>
                <c:pt idx="0">
                  <c:v>95.04759436853726</c:v>
                </c:pt>
                <c:pt idx="1">
                  <c:v>95.45713061759511</c:v>
                </c:pt>
                <c:pt idx="2">
                  <c:v>88.7666280229921</c:v>
                </c:pt>
                <c:pt idx="3">
                  <c:v>96.48088064273331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'!$N$15:$Q$15</c:f>
                <c:numCache>
                  <c:formatCode>General</c:formatCode>
                  <c:ptCount val="4"/>
                  <c:pt idx="0">
                    <c:v>0.0263531343584719</c:v>
                  </c:pt>
                  <c:pt idx="1">
                    <c:v>0.023124166065821</c:v>
                  </c:pt>
                  <c:pt idx="2">
                    <c:v>0.027797037295578</c:v>
                  </c:pt>
                  <c:pt idx="3">
                    <c:v>0.00918821645891355</c:v>
                  </c:pt>
                </c:numCache>
              </c:numRef>
            </c:plus>
            <c:minus>
              <c:numRef>
                <c:f>'Acero '!$N$15:$Q$15</c:f>
                <c:numCache>
                  <c:formatCode>General</c:formatCode>
                  <c:ptCount val="4"/>
                  <c:pt idx="0">
                    <c:v>0.0263531343584719</c:v>
                  </c:pt>
                  <c:pt idx="1">
                    <c:v>0.023124166065821</c:v>
                  </c:pt>
                  <c:pt idx="2">
                    <c:v>0.027797037295578</c:v>
                  </c:pt>
                  <c:pt idx="3">
                    <c:v>0.00918821645891355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'!$J$15:$M$15</c:f>
              <c:numCache>
                <c:formatCode>0.0000</c:formatCode>
                <c:ptCount val="4"/>
                <c:pt idx="0">
                  <c:v>94.27622696244078</c:v>
                </c:pt>
                <c:pt idx="1">
                  <c:v>88.57496414625869</c:v>
                </c:pt>
                <c:pt idx="2">
                  <c:v>85.27539172639648</c:v>
                </c:pt>
                <c:pt idx="3">
                  <c:v>91.66018171808381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'!$N$16:$Q$16</c:f>
                <c:numCache>
                  <c:formatCode>General</c:formatCode>
                  <c:ptCount val="4"/>
                  <c:pt idx="0">
                    <c:v>0.0276086931932254</c:v>
                  </c:pt>
                  <c:pt idx="1">
                    <c:v>0.0206711224923825</c:v>
                  </c:pt>
                  <c:pt idx="2">
                    <c:v>0.0355654324896488</c:v>
                  </c:pt>
                  <c:pt idx="3">
                    <c:v>0.00365457582987654</c:v>
                  </c:pt>
                </c:numCache>
              </c:numRef>
            </c:plus>
            <c:minus>
              <c:numRef>
                <c:f>'Acero '!$N$16:$Q$16</c:f>
                <c:numCache>
                  <c:formatCode>General</c:formatCode>
                  <c:ptCount val="4"/>
                  <c:pt idx="0">
                    <c:v>0.0276086931932254</c:v>
                  </c:pt>
                  <c:pt idx="1">
                    <c:v>0.0206711224923825</c:v>
                  </c:pt>
                  <c:pt idx="2">
                    <c:v>0.0355654324896488</c:v>
                  </c:pt>
                  <c:pt idx="3">
                    <c:v>0.00365457582987654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'!$J$16:$M$16</c:f>
              <c:numCache>
                <c:formatCode>0.0000</c:formatCode>
                <c:ptCount val="4"/>
                <c:pt idx="0">
                  <c:v>95.62002014893011</c:v>
                </c:pt>
                <c:pt idx="1">
                  <c:v>94.01636413659072</c:v>
                </c:pt>
                <c:pt idx="2">
                  <c:v>88.82110192329938</c:v>
                </c:pt>
                <c:pt idx="3">
                  <c:v>91.71533821816554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573632"/>
        <c:axId val="-413569600"/>
      </c:scatterChart>
      <c:valAx>
        <c:axId val="-41357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569600"/>
        <c:crosses val="autoZero"/>
        <c:crossBetween val="midCat"/>
      </c:valAx>
      <c:valAx>
        <c:axId val="-41356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573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 i="0" baseline="0">
                <a:effectLst/>
              </a:rPr>
              <a:t>Acero</a:t>
            </a:r>
            <a:r>
              <a:rPr lang="es-ES_tradnl"/>
              <a:t>,</a:t>
            </a:r>
            <a:r>
              <a:rPr lang="es-ES_tradnl" baseline="0"/>
              <a:t> 60ºC, 10%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'!$N$5:$Q$5</c:f>
                <c:numCache>
                  <c:formatCode>General</c:formatCode>
                  <c:ptCount val="4"/>
                  <c:pt idx="0">
                    <c:v>17.1247656615014</c:v>
                  </c:pt>
                  <c:pt idx="1">
                    <c:v>8.586508865910264</c:v>
                  </c:pt>
                  <c:pt idx="2">
                    <c:v>5.738567462711014</c:v>
                  </c:pt>
                  <c:pt idx="3">
                    <c:v>0.785944681015482</c:v>
                  </c:pt>
                </c:numCache>
              </c:numRef>
            </c:plus>
            <c:minus>
              <c:numRef>
                <c:f>'Acero '!$N$5:$Q$5</c:f>
                <c:numCache>
                  <c:formatCode>General</c:formatCode>
                  <c:ptCount val="4"/>
                  <c:pt idx="0">
                    <c:v>17.1247656615014</c:v>
                  </c:pt>
                  <c:pt idx="1">
                    <c:v>8.586508865910264</c:v>
                  </c:pt>
                  <c:pt idx="2">
                    <c:v>5.738567462711014</c:v>
                  </c:pt>
                  <c:pt idx="3">
                    <c:v>0.785944681015482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'!$J$5:$M$5</c:f>
              <c:numCache>
                <c:formatCode>0.0000</c:formatCode>
                <c:ptCount val="4"/>
                <c:pt idx="0">
                  <c:v>-30.56658074444722</c:v>
                </c:pt>
                <c:pt idx="1">
                  <c:v>-22.3352661006621</c:v>
                </c:pt>
                <c:pt idx="2">
                  <c:v>-13.64757849322794</c:v>
                </c:pt>
                <c:pt idx="3">
                  <c:v>-12.54745670700665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'!$N$17:$Q$17</c:f>
                <c:numCache>
                  <c:formatCode>General</c:formatCode>
                  <c:ptCount val="4"/>
                  <c:pt idx="0">
                    <c:v>0.157979783356945</c:v>
                  </c:pt>
                  <c:pt idx="1">
                    <c:v>0.107147135244795</c:v>
                  </c:pt>
                  <c:pt idx="2">
                    <c:v>0.0279663735740978</c:v>
                  </c:pt>
                  <c:pt idx="3">
                    <c:v>0.00721140303748208</c:v>
                  </c:pt>
                </c:numCache>
              </c:numRef>
            </c:plus>
            <c:minus>
              <c:numRef>
                <c:f>'Acero '!$N$17:$Q$17</c:f>
                <c:numCache>
                  <c:formatCode>General</c:formatCode>
                  <c:ptCount val="4"/>
                  <c:pt idx="0">
                    <c:v>0.157979783356945</c:v>
                  </c:pt>
                  <c:pt idx="1">
                    <c:v>0.107147135244795</c:v>
                  </c:pt>
                  <c:pt idx="2">
                    <c:v>0.0279663735740978</c:v>
                  </c:pt>
                  <c:pt idx="3">
                    <c:v>0.00721140303748208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'!$J$17:$M$17</c:f>
              <c:numCache>
                <c:formatCode>0.0000</c:formatCode>
                <c:ptCount val="4"/>
                <c:pt idx="0">
                  <c:v>95.67402804046421</c:v>
                </c:pt>
                <c:pt idx="1">
                  <c:v>92.38193799266752</c:v>
                </c:pt>
                <c:pt idx="2">
                  <c:v>91.69723075465723</c:v>
                </c:pt>
                <c:pt idx="3">
                  <c:v>88.93781113847525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'!$N$18:$Q$18</c:f>
                <c:numCache>
                  <c:formatCode>General</c:formatCode>
                  <c:ptCount val="4"/>
                  <c:pt idx="0">
                    <c:v>0.0483129713349753</c:v>
                  </c:pt>
                  <c:pt idx="1">
                    <c:v>0.102397096579213</c:v>
                  </c:pt>
                  <c:pt idx="2">
                    <c:v>0.0768653349099162</c:v>
                  </c:pt>
                  <c:pt idx="3">
                    <c:v>0.0580774088898163</c:v>
                  </c:pt>
                </c:numCache>
              </c:numRef>
            </c:plus>
            <c:minus>
              <c:numRef>
                <c:f>'Acero '!$N$18:$Q$18</c:f>
                <c:numCache>
                  <c:formatCode>General</c:formatCode>
                  <c:ptCount val="4"/>
                  <c:pt idx="0">
                    <c:v>0.0483129713349753</c:v>
                  </c:pt>
                  <c:pt idx="1">
                    <c:v>0.102397096579213</c:v>
                  </c:pt>
                  <c:pt idx="2">
                    <c:v>0.0768653349099162</c:v>
                  </c:pt>
                  <c:pt idx="3">
                    <c:v>0.0580774088898163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'!$J$18:$M$18</c:f>
              <c:numCache>
                <c:formatCode>0.0000</c:formatCode>
                <c:ptCount val="4"/>
                <c:pt idx="0">
                  <c:v>95.41916661506964</c:v>
                </c:pt>
                <c:pt idx="1">
                  <c:v>92.10103130924621</c:v>
                </c:pt>
                <c:pt idx="2">
                  <c:v>91.81078219697714</c:v>
                </c:pt>
                <c:pt idx="3">
                  <c:v>89.54800068316941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'!$N$19:$Q$19</c:f>
                <c:numCache>
                  <c:formatCode>General</c:formatCode>
                  <c:ptCount val="4"/>
                  <c:pt idx="0">
                    <c:v>0.162931245982247</c:v>
                  </c:pt>
                  <c:pt idx="1">
                    <c:v>0.481338300387093</c:v>
                  </c:pt>
                  <c:pt idx="2">
                    <c:v>0.152944622803709</c:v>
                  </c:pt>
                  <c:pt idx="3">
                    <c:v>0.0203267931580345</c:v>
                  </c:pt>
                </c:numCache>
              </c:numRef>
            </c:plus>
            <c:minus>
              <c:numRef>
                <c:f>'Acero '!$N$19:$Q$19</c:f>
                <c:numCache>
                  <c:formatCode>General</c:formatCode>
                  <c:ptCount val="4"/>
                  <c:pt idx="0">
                    <c:v>0.162931245982247</c:v>
                  </c:pt>
                  <c:pt idx="1">
                    <c:v>0.481338300387093</c:v>
                  </c:pt>
                  <c:pt idx="2">
                    <c:v>0.152944622803709</c:v>
                  </c:pt>
                  <c:pt idx="3">
                    <c:v>0.0203267931580345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'!$J$19:$M$19</c:f>
              <c:numCache>
                <c:formatCode>0.0000</c:formatCode>
                <c:ptCount val="4"/>
                <c:pt idx="0">
                  <c:v>96.53816152675545</c:v>
                </c:pt>
                <c:pt idx="1">
                  <c:v>94.3029485351861</c:v>
                </c:pt>
                <c:pt idx="2">
                  <c:v>90.5357337837813</c:v>
                </c:pt>
                <c:pt idx="3">
                  <c:v>69.38144748114488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'!$N$20:$Q$20</c:f>
                <c:numCache>
                  <c:formatCode>General</c:formatCode>
                  <c:ptCount val="4"/>
                  <c:pt idx="0">
                    <c:v>0.0877209654506427</c:v>
                  </c:pt>
                  <c:pt idx="1">
                    <c:v>0.135338396460877</c:v>
                  </c:pt>
                  <c:pt idx="2">
                    <c:v>0.150566620179994</c:v>
                  </c:pt>
                  <c:pt idx="3">
                    <c:v>0.126665865249762</c:v>
                  </c:pt>
                </c:numCache>
              </c:numRef>
            </c:plus>
            <c:minus>
              <c:numRef>
                <c:f>'Acero '!$N$20:$Q$20</c:f>
                <c:numCache>
                  <c:formatCode>General</c:formatCode>
                  <c:ptCount val="4"/>
                  <c:pt idx="0">
                    <c:v>0.0877209654506427</c:v>
                  </c:pt>
                  <c:pt idx="1">
                    <c:v>0.135338396460877</c:v>
                  </c:pt>
                  <c:pt idx="2">
                    <c:v>0.150566620179994</c:v>
                  </c:pt>
                  <c:pt idx="3">
                    <c:v>0.126665865249762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'!$J$20:$M$20</c:f>
              <c:numCache>
                <c:formatCode>0.0000</c:formatCode>
                <c:ptCount val="4"/>
                <c:pt idx="0">
                  <c:v>93.06665024397517</c:v>
                </c:pt>
                <c:pt idx="1">
                  <c:v>86.31401849368811</c:v>
                </c:pt>
                <c:pt idx="2">
                  <c:v>84.31046712335929</c:v>
                </c:pt>
                <c:pt idx="3">
                  <c:v>65.71177814650304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789376"/>
        <c:axId val="-412785344"/>
      </c:scatterChart>
      <c:valAx>
        <c:axId val="-412789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785344"/>
        <c:crosses val="autoZero"/>
        <c:crossBetween val="midCat"/>
      </c:valAx>
      <c:valAx>
        <c:axId val="-412785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789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 i="0" baseline="0">
                <a:effectLst/>
              </a:rPr>
              <a:t>Acero</a:t>
            </a:r>
            <a:r>
              <a:rPr lang="es-ES_tradnl"/>
              <a:t>,</a:t>
            </a:r>
            <a:r>
              <a:rPr lang="es-ES_tradnl" baseline="0"/>
              <a:t> T.A, 10%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'!$N$11:$Q$11</c:f>
                <c:numCache>
                  <c:formatCode>General</c:formatCode>
                  <c:ptCount val="4"/>
                  <c:pt idx="0">
                    <c:v>2.015202920353279</c:v>
                  </c:pt>
                  <c:pt idx="1">
                    <c:v>1.095095003885167</c:v>
                  </c:pt>
                  <c:pt idx="2">
                    <c:v>0.715307078694244</c:v>
                  </c:pt>
                  <c:pt idx="3">
                    <c:v>0.235542115329121</c:v>
                  </c:pt>
                </c:numCache>
              </c:numRef>
            </c:plus>
            <c:minus>
              <c:numRef>
                <c:f>'Acero '!$N$11:$Q$11</c:f>
                <c:numCache>
                  <c:formatCode>General</c:formatCode>
                  <c:ptCount val="4"/>
                  <c:pt idx="0">
                    <c:v>2.015202920353279</c:v>
                  </c:pt>
                  <c:pt idx="1">
                    <c:v>1.095095003885167</c:v>
                  </c:pt>
                  <c:pt idx="2">
                    <c:v>0.715307078694244</c:v>
                  </c:pt>
                  <c:pt idx="3">
                    <c:v>0.235542115329121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'!$J$11:$M$11</c:f>
              <c:numCache>
                <c:formatCode>0.0000</c:formatCode>
                <c:ptCount val="4"/>
                <c:pt idx="0">
                  <c:v>-92.23090835052042</c:v>
                </c:pt>
                <c:pt idx="1">
                  <c:v>-68.46184361429443</c:v>
                </c:pt>
                <c:pt idx="2">
                  <c:v>-53.07110162541056</c:v>
                </c:pt>
                <c:pt idx="3">
                  <c:v>50.15640350031511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'!$N$21:$Q$21</c:f>
                <c:numCache>
                  <c:formatCode>General</c:formatCode>
                  <c:ptCount val="4"/>
                  <c:pt idx="0">
                    <c:v>0.0600720422072805</c:v>
                  </c:pt>
                  <c:pt idx="1">
                    <c:v>0.0503204738774317</c:v>
                  </c:pt>
                  <c:pt idx="2">
                    <c:v>0.0519530195015532</c:v>
                  </c:pt>
                  <c:pt idx="3">
                    <c:v>0.0151163445385092</c:v>
                  </c:pt>
                </c:numCache>
              </c:numRef>
            </c:plus>
            <c:minus>
              <c:numRef>
                <c:f>'Acero '!$N$21:$Q$21</c:f>
                <c:numCache>
                  <c:formatCode>General</c:formatCode>
                  <c:ptCount val="4"/>
                  <c:pt idx="0">
                    <c:v>0.0600720422072805</c:v>
                  </c:pt>
                  <c:pt idx="1">
                    <c:v>0.0503204738774317</c:v>
                  </c:pt>
                  <c:pt idx="2">
                    <c:v>0.0519530195015532</c:v>
                  </c:pt>
                  <c:pt idx="3">
                    <c:v>0.0151163445385092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'!$J$21:$M$21</c:f>
              <c:numCache>
                <c:formatCode>0.0000</c:formatCode>
                <c:ptCount val="4"/>
                <c:pt idx="0">
                  <c:v>71.58926262150471</c:v>
                </c:pt>
                <c:pt idx="1">
                  <c:v>66.38793449781373</c:v>
                </c:pt>
                <c:pt idx="2">
                  <c:v>66.79444745430797</c:v>
                </c:pt>
                <c:pt idx="3">
                  <c:v>87.72278145363846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'!$N$22:$Q$22</c:f>
                <c:numCache>
                  <c:formatCode>General</c:formatCode>
                  <c:ptCount val="4"/>
                  <c:pt idx="0">
                    <c:v>0.408079155612327</c:v>
                  </c:pt>
                  <c:pt idx="1">
                    <c:v>0.589489598446049</c:v>
                  </c:pt>
                  <c:pt idx="2">
                    <c:v>0.161912544590815</c:v>
                  </c:pt>
                  <c:pt idx="3">
                    <c:v>0.0288923075592383</c:v>
                  </c:pt>
                </c:numCache>
              </c:numRef>
            </c:plus>
            <c:minus>
              <c:numRef>
                <c:f>'Acero '!$N$22:$Q$22</c:f>
                <c:numCache>
                  <c:formatCode>General</c:formatCode>
                  <c:ptCount val="4"/>
                  <c:pt idx="0">
                    <c:v>0.408079155612327</c:v>
                  </c:pt>
                  <c:pt idx="1">
                    <c:v>0.589489598446049</c:v>
                  </c:pt>
                  <c:pt idx="2">
                    <c:v>0.161912544590815</c:v>
                  </c:pt>
                  <c:pt idx="3">
                    <c:v>0.0288923075592383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'!$J$22:$M$22</c:f>
              <c:numCache>
                <c:formatCode>0.0000</c:formatCode>
                <c:ptCount val="4"/>
                <c:pt idx="0">
                  <c:v>47.48416294636099</c:v>
                </c:pt>
                <c:pt idx="1">
                  <c:v>83.75889240997665</c:v>
                </c:pt>
                <c:pt idx="2">
                  <c:v>46.5618669746346</c:v>
                </c:pt>
                <c:pt idx="3">
                  <c:v>87.56883198700731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'!$N$23:$Q$23</c:f>
                <c:numCache>
                  <c:formatCode>General</c:formatCode>
                  <c:ptCount val="4"/>
                  <c:pt idx="0">
                    <c:v>0.074941609237051</c:v>
                  </c:pt>
                  <c:pt idx="1">
                    <c:v>1.967592320248809</c:v>
                  </c:pt>
                  <c:pt idx="2">
                    <c:v>2.204215791392565</c:v>
                  </c:pt>
                  <c:pt idx="3">
                    <c:v>0.246210734460422</c:v>
                  </c:pt>
                </c:numCache>
              </c:numRef>
            </c:plus>
            <c:minus>
              <c:numRef>
                <c:f>'Acero '!$N$23:$Q$23</c:f>
                <c:numCache>
                  <c:formatCode>General</c:formatCode>
                  <c:ptCount val="4"/>
                  <c:pt idx="0">
                    <c:v>0.074941609237051</c:v>
                  </c:pt>
                  <c:pt idx="1">
                    <c:v>1.967592320248809</c:v>
                  </c:pt>
                  <c:pt idx="2">
                    <c:v>2.204215791392565</c:v>
                  </c:pt>
                  <c:pt idx="3">
                    <c:v>0.246210734460422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'!$J$23:$M$23</c:f>
              <c:numCache>
                <c:formatCode>0.0000</c:formatCode>
                <c:ptCount val="4"/>
                <c:pt idx="0">
                  <c:v>88.09893313447334</c:v>
                </c:pt>
                <c:pt idx="1">
                  <c:v>-119.0309690679323</c:v>
                </c:pt>
                <c:pt idx="2">
                  <c:v>62.04625300461151</c:v>
                </c:pt>
                <c:pt idx="3">
                  <c:v>81.62152327365284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'!$N$24:$Q$24</c:f>
                <c:numCache>
                  <c:formatCode>General</c:formatCode>
                  <c:ptCount val="4"/>
                  <c:pt idx="0">
                    <c:v>0.220520005007227</c:v>
                  </c:pt>
                  <c:pt idx="1">
                    <c:v>0.129443438470892</c:v>
                  </c:pt>
                  <c:pt idx="2">
                    <c:v>0.0809757639192099</c:v>
                  </c:pt>
                  <c:pt idx="3">
                    <c:v>0.241564256999486</c:v>
                  </c:pt>
                </c:numCache>
              </c:numRef>
            </c:plus>
            <c:minus>
              <c:numRef>
                <c:f>'Acero '!$N$24:$Q$24</c:f>
                <c:numCache>
                  <c:formatCode>General</c:formatCode>
                  <c:ptCount val="4"/>
                  <c:pt idx="0">
                    <c:v>0.220520005007227</c:v>
                  </c:pt>
                  <c:pt idx="1">
                    <c:v>0.129443438470892</c:v>
                  </c:pt>
                  <c:pt idx="2">
                    <c:v>0.0809757639192099</c:v>
                  </c:pt>
                  <c:pt idx="3">
                    <c:v>0.241564256999486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'!$J$24:$M$24</c:f>
              <c:numCache>
                <c:formatCode>0.0000</c:formatCode>
                <c:ptCount val="4"/>
                <c:pt idx="0">
                  <c:v>79.23173728234617</c:v>
                </c:pt>
                <c:pt idx="1">
                  <c:v>68.26999984117247</c:v>
                </c:pt>
                <c:pt idx="2">
                  <c:v>43.40018558252834</c:v>
                </c:pt>
                <c:pt idx="3">
                  <c:v>66.04255645208947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737520"/>
        <c:axId val="-412733488"/>
      </c:scatterChart>
      <c:valAx>
        <c:axId val="-412737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733488"/>
        <c:crosses val="autoZero"/>
        <c:crossBetween val="midCat"/>
      </c:valAx>
      <c:valAx>
        <c:axId val="-41273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7375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Acero,</a:t>
            </a:r>
            <a:r>
              <a:rPr lang="es-ES_tradnl" baseline="0"/>
              <a:t> 5%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'!$M$13,'Acero '!$M$7)</c:f>
              <c:numCache>
                <c:formatCode>0.0000</c:formatCode>
                <c:ptCount val="2"/>
                <c:pt idx="0">
                  <c:v>96.45804614168071</c:v>
                </c:pt>
                <c:pt idx="1">
                  <c:v>87.78806606017546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'!$M$14,'Acero '!$M$8)</c:f>
              <c:numCache>
                <c:formatCode>0.0000</c:formatCode>
                <c:ptCount val="2"/>
                <c:pt idx="0">
                  <c:v>96.48088064273331</c:v>
                </c:pt>
                <c:pt idx="1">
                  <c:v>87.7327587652727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'!$M$15,'Acero '!$M$9)</c:f>
              <c:numCache>
                <c:formatCode>0.0000</c:formatCode>
                <c:ptCount val="2"/>
                <c:pt idx="0">
                  <c:v>91.66018171808381</c:v>
                </c:pt>
                <c:pt idx="1">
                  <c:v>44.40746013383875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'!$M$16,'Acero '!$M$10)</c:f>
              <c:numCache>
                <c:formatCode>0.0000</c:formatCode>
                <c:ptCount val="2"/>
                <c:pt idx="0">
                  <c:v>91.71533821816554</c:v>
                </c:pt>
                <c:pt idx="1">
                  <c:v>59.20521882466233</c:v>
                </c:pt>
              </c:numCache>
            </c:numRef>
          </c:yVal>
          <c:smooth val="1"/>
        </c:ser>
        <c:ser>
          <c:idx val="4"/>
          <c:order val="4"/>
          <c:tx>
            <c:v>Benzoato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'!$M$11,'Acero '!$M$5)</c:f>
              <c:numCache>
                <c:formatCode>0.0000</c:formatCode>
                <c:ptCount val="2"/>
                <c:pt idx="0">
                  <c:v>50.15640350031511</c:v>
                </c:pt>
                <c:pt idx="1">
                  <c:v>-12.54745670700665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695856"/>
        <c:axId val="-412692096"/>
      </c:scatterChart>
      <c:valAx>
        <c:axId val="-412695856"/>
        <c:scaling>
          <c:orientation val="minMax"/>
          <c:min val="2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Temperatura (ºC)</a:t>
                </a:r>
              </a:p>
            </c:rich>
          </c:tx>
          <c:layout>
            <c:manualLayout>
              <c:xMode val="edge"/>
              <c:yMode val="edge"/>
              <c:x val="0.452105945998794"/>
              <c:y val="0.7657300264443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692096"/>
        <c:crosses val="autoZero"/>
        <c:crossBetween val="midCat"/>
      </c:valAx>
      <c:valAx>
        <c:axId val="-412692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695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 i="0" baseline="0">
                <a:effectLst/>
              </a:rPr>
              <a:t>Acero, 10%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1.0</c:v>
                </c:pt>
              </c:numLit>
            </c:plus>
            <c:minus>
              <c:numLit>
                <c:formatCode>General</c:formatCode>
                <c:ptCount val="1"/>
                <c:pt idx="0">
                  <c:v>1.0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'!$M$21,'Acero '!$M$17)</c:f>
              <c:numCache>
                <c:formatCode>0.0000</c:formatCode>
                <c:ptCount val="2"/>
                <c:pt idx="0">
                  <c:v>87.72278145363846</c:v>
                </c:pt>
                <c:pt idx="1">
                  <c:v>88.93781113847525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'!$M$22,'Acero '!$M$18)</c:f>
              <c:numCache>
                <c:formatCode>0.0000</c:formatCode>
                <c:ptCount val="2"/>
                <c:pt idx="0">
                  <c:v>87.56883198700731</c:v>
                </c:pt>
                <c:pt idx="1">
                  <c:v>89.54800068316941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'!$M$23,'Acero '!$M$19)</c:f>
              <c:numCache>
                <c:formatCode>0.0000</c:formatCode>
                <c:ptCount val="2"/>
                <c:pt idx="0">
                  <c:v>81.62152327365284</c:v>
                </c:pt>
                <c:pt idx="1">
                  <c:v>69.38144748114488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'!$M$24,'Acero '!$M$20)</c:f>
              <c:numCache>
                <c:formatCode>0.0000</c:formatCode>
                <c:ptCount val="2"/>
                <c:pt idx="0">
                  <c:v>66.04255645208947</c:v>
                </c:pt>
                <c:pt idx="1">
                  <c:v>65.71177814650304</c:v>
                </c:pt>
              </c:numCache>
            </c:numRef>
          </c:yVal>
          <c:smooth val="1"/>
        </c:ser>
        <c:ser>
          <c:idx val="4"/>
          <c:order val="4"/>
          <c:tx>
            <c:v>Benzoato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'!$M$11,'Acero '!$M$5)</c:f>
              <c:numCache>
                <c:formatCode>0.0000</c:formatCode>
                <c:ptCount val="2"/>
                <c:pt idx="0">
                  <c:v>50.15640350031511</c:v>
                </c:pt>
                <c:pt idx="1">
                  <c:v>-12.54745670700665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503744"/>
        <c:axId val="-413499984"/>
      </c:scatterChart>
      <c:valAx>
        <c:axId val="-413503744"/>
        <c:scaling>
          <c:orientation val="minMax"/>
          <c:min val="2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Temperatura (ºC)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499984"/>
        <c:crosses val="autoZero"/>
        <c:crossBetween val="midCat"/>
      </c:valAx>
      <c:valAx>
        <c:axId val="-41349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503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 i="0" baseline="0">
                <a:effectLst/>
              </a:rPr>
              <a:t>Acero</a:t>
            </a:r>
            <a:r>
              <a:rPr lang="es-ES_tradnl"/>
              <a:t>,</a:t>
            </a:r>
            <a:r>
              <a:rPr lang="es-ES_tradnl" baseline="0"/>
              <a:t> T.A, 1%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'!$N$11:$Q$11</c:f>
                <c:numCache>
                  <c:formatCode>General</c:formatCode>
                  <c:ptCount val="4"/>
                  <c:pt idx="0">
                    <c:v>2.015202920353279</c:v>
                  </c:pt>
                  <c:pt idx="1">
                    <c:v>1.095095003885167</c:v>
                  </c:pt>
                  <c:pt idx="2">
                    <c:v>0.715307078694244</c:v>
                  </c:pt>
                  <c:pt idx="3">
                    <c:v>0.235542115329121</c:v>
                  </c:pt>
                </c:numCache>
              </c:numRef>
            </c:plus>
            <c:minus>
              <c:numRef>
                <c:f>'Acero '!$N$11:$Q$11</c:f>
                <c:numCache>
                  <c:formatCode>General</c:formatCode>
                  <c:ptCount val="4"/>
                  <c:pt idx="0">
                    <c:v>2.015202920353279</c:v>
                  </c:pt>
                  <c:pt idx="1">
                    <c:v>1.095095003885167</c:v>
                  </c:pt>
                  <c:pt idx="2">
                    <c:v>0.715307078694244</c:v>
                  </c:pt>
                  <c:pt idx="3">
                    <c:v>0.235542115329121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'!$J$11:$M$11</c:f>
              <c:numCache>
                <c:formatCode>0.0000</c:formatCode>
                <c:ptCount val="4"/>
                <c:pt idx="0">
                  <c:v>-92.23090835052042</c:v>
                </c:pt>
                <c:pt idx="1">
                  <c:v>-68.46184361429443</c:v>
                </c:pt>
                <c:pt idx="2">
                  <c:v>-53.07110162541056</c:v>
                </c:pt>
                <c:pt idx="3">
                  <c:v>50.15640350031511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'!$N$29:$Q$29</c:f>
                <c:numCache>
                  <c:formatCode>General</c:formatCode>
                  <c:ptCount val="4"/>
                  <c:pt idx="0">
                    <c:v>0.121352999942242</c:v>
                  </c:pt>
                  <c:pt idx="1">
                    <c:v>0.00688214731539316</c:v>
                  </c:pt>
                  <c:pt idx="2">
                    <c:v>0.0293302832088355</c:v>
                  </c:pt>
                  <c:pt idx="3">
                    <c:v>0.0239333114164248</c:v>
                  </c:pt>
                </c:numCache>
              </c:numRef>
            </c:plus>
            <c:minus>
              <c:numRef>
                <c:f>'Acero '!$N$29:$Q$29</c:f>
                <c:numCache>
                  <c:formatCode>General</c:formatCode>
                  <c:ptCount val="4"/>
                  <c:pt idx="0">
                    <c:v>0.121352999942242</c:v>
                  </c:pt>
                  <c:pt idx="1">
                    <c:v>0.00688214731539316</c:v>
                  </c:pt>
                  <c:pt idx="2">
                    <c:v>0.0293302832088355</c:v>
                  </c:pt>
                  <c:pt idx="3">
                    <c:v>0.0239333114164248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'!$J$29:$M$29</c:f>
              <c:numCache>
                <c:formatCode>0.0000</c:formatCode>
                <c:ptCount val="4"/>
                <c:pt idx="0">
                  <c:v>76.68126223056035</c:v>
                </c:pt>
                <c:pt idx="1">
                  <c:v>68.51059757767668</c:v>
                </c:pt>
                <c:pt idx="2">
                  <c:v>60.5361779610757</c:v>
                </c:pt>
                <c:pt idx="3">
                  <c:v>88.71988915909415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'!$N$30:$Q$30</c:f>
                <c:numCache>
                  <c:formatCode>General</c:formatCode>
                  <c:ptCount val="4"/>
                  <c:pt idx="0">
                    <c:v>0.166718366016506</c:v>
                  </c:pt>
                  <c:pt idx="1">
                    <c:v>0.0984618018888541</c:v>
                  </c:pt>
                  <c:pt idx="2">
                    <c:v>0.0298375191706638</c:v>
                  </c:pt>
                  <c:pt idx="3">
                    <c:v>0.00625707203659889</c:v>
                  </c:pt>
                </c:numCache>
              </c:numRef>
            </c:plus>
            <c:minus>
              <c:numRef>
                <c:f>'Acero '!$N$30:$Q$30</c:f>
                <c:numCache>
                  <c:formatCode>General</c:formatCode>
                  <c:ptCount val="4"/>
                  <c:pt idx="0">
                    <c:v>0.166718366016506</c:v>
                  </c:pt>
                  <c:pt idx="1">
                    <c:v>0.0984618018888541</c:v>
                  </c:pt>
                  <c:pt idx="2">
                    <c:v>0.0298375191706638</c:v>
                  </c:pt>
                  <c:pt idx="3">
                    <c:v>0.00625707203659889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'!$J$30:$M$30</c:f>
              <c:numCache>
                <c:formatCode>0.0000</c:formatCode>
                <c:ptCount val="4"/>
                <c:pt idx="0">
                  <c:v>71.33958378727183</c:v>
                </c:pt>
                <c:pt idx="1">
                  <c:v>64.81763298897547</c:v>
                </c:pt>
                <c:pt idx="2">
                  <c:v>60.00997170591674</c:v>
                </c:pt>
                <c:pt idx="3">
                  <c:v>85.29137000248654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'!$N$31:$Q$31</c:f>
                <c:numCache>
                  <c:formatCode>General</c:formatCode>
                  <c:ptCount val="4"/>
                  <c:pt idx="0">
                    <c:v>0.0974984543798522</c:v>
                  </c:pt>
                  <c:pt idx="1">
                    <c:v>0.0889907840444431</c:v>
                  </c:pt>
                  <c:pt idx="2">
                    <c:v>0.0224350686298675</c:v>
                  </c:pt>
                  <c:pt idx="3">
                    <c:v>0.037710093141089</c:v>
                  </c:pt>
                </c:numCache>
              </c:numRef>
            </c:plus>
            <c:minus>
              <c:numRef>
                <c:f>'Acero '!$N$31:$Q$31</c:f>
                <c:numCache>
                  <c:formatCode>General</c:formatCode>
                  <c:ptCount val="4"/>
                  <c:pt idx="0">
                    <c:v>0.0974984543798522</c:v>
                  </c:pt>
                  <c:pt idx="1">
                    <c:v>0.0889907840444431</c:v>
                  </c:pt>
                  <c:pt idx="2">
                    <c:v>0.0224350686298675</c:v>
                  </c:pt>
                  <c:pt idx="3">
                    <c:v>0.037710093141089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'!$J$31:$M$31</c:f>
              <c:numCache>
                <c:formatCode>0.0000</c:formatCode>
                <c:ptCount val="4"/>
                <c:pt idx="0">
                  <c:v>73.20171512854295</c:v>
                </c:pt>
                <c:pt idx="1">
                  <c:v>50.84226711131029</c:v>
                </c:pt>
                <c:pt idx="2">
                  <c:v>36.36465891026855</c:v>
                </c:pt>
                <c:pt idx="3">
                  <c:v>72.79236927366688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'!$N$32:$Q$32</c:f>
                <c:numCache>
                  <c:formatCode>General</c:formatCode>
                  <c:ptCount val="4"/>
                  <c:pt idx="0">
                    <c:v>0.0589060902777443</c:v>
                  </c:pt>
                  <c:pt idx="1">
                    <c:v>0.0193599522453639</c:v>
                  </c:pt>
                  <c:pt idx="2">
                    <c:v>0.0270607052490258</c:v>
                  </c:pt>
                  <c:pt idx="3">
                    <c:v>0.000962627186042646</c:v>
                  </c:pt>
                </c:numCache>
              </c:numRef>
            </c:plus>
            <c:minus>
              <c:numRef>
                <c:f>'Acero '!$N$32:$Q$32</c:f>
                <c:numCache>
                  <c:formatCode>General</c:formatCode>
                  <c:ptCount val="4"/>
                  <c:pt idx="0">
                    <c:v>0.0589060902777443</c:v>
                  </c:pt>
                  <c:pt idx="1">
                    <c:v>0.0193599522453639</c:v>
                  </c:pt>
                  <c:pt idx="2">
                    <c:v>0.0270607052490258</c:v>
                  </c:pt>
                  <c:pt idx="3">
                    <c:v>0.000962627186042646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'!$J$32:$M$32</c:f>
              <c:numCache>
                <c:formatCode>0.0000</c:formatCode>
                <c:ptCount val="4"/>
                <c:pt idx="0">
                  <c:v>75.22881373732116</c:v>
                </c:pt>
                <c:pt idx="1">
                  <c:v>55.07227984098513</c:v>
                </c:pt>
                <c:pt idx="2">
                  <c:v>43.12851838476716</c:v>
                </c:pt>
                <c:pt idx="3">
                  <c:v>69.60623882366117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667264"/>
        <c:axId val="-412663232"/>
      </c:scatterChart>
      <c:valAx>
        <c:axId val="-412667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663232"/>
        <c:crosses val="autoZero"/>
        <c:crossBetween val="midCat"/>
      </c:valAx>
      <c:valAx>
        <c:axId val="-412663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6672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sin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 ºC, ácido 2.23% 2'!$BJ$9:$BJ$17</c:f>
              <c:numCache>
                <c:formatCode>General</c:formatCode>
                <c:ptCount val="9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2'!$AV$9:$AV$17</c:f>
              <c:numCache>
                <c:formatCode>0.0000</c:formatCode>
                <c:ptCount val="9"/>
                <c:pt idx="0">
                  <c:v>30.6731</c:v>
                </c:pt>
                <c:pt idx="1">
                  <c:v>30.6427</c:v>
                </c:pt>
                <c:pt idx="2">
                  <c:v>30.6224</c:v>
                </c:pt>
                <c:pt idx="3">
                  <c:v>30.6073</c:v>
                </c:pt>
                <c:pt idx="4">
                  <c:v>30.588</c:v>
                </c:pt>
                <c:pt idx="5">
                  <c:v>30.2703</c:v>
                </c:pt>
                <c:pt idx="6">
                  <c:v>30.2376</c:v>
                </c:pt>
                <c:pt idx="7">
                  <c:v>29.9402</c:v>
                </c:pt>
                <c:pt idx="8">
                  <c:v>29.9173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 ºC, ácido 2.23% 2'!$BJ$9:$BJ$17</c:f>
              <c:numCache>
                <c:formatCode>General</c:formatCode>
                <c:ptCount val="9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2'!$AW$9:$AW$17</c:f>
              <c:numCache>
                <c:formatCode>0.0000</c:formatCode>
                <c:ptCount val="9"/>
                <c:pt idx="0">
                  <c:v>30.8297</c:v>
                </c:pt>
                <c:pt idx="1">
                  <c:v>30.7952</c:v>
                </c:pt>
                <c:pt idx="2">
                  <c:v>30.7645</c:v>
                </c:pt>
                <c:pt idx="3">
                  <c:v>30.7406</c:v>
                </c:pt>
                <c:pt idx="4">
                  <c:v>30.7042</c:v>
                </c:pt>
                <c:pt idx="5">
                  <c:v>30.3696</c:v>
                </c:pt>
                <c:pt idx="6">
                  <c:v>30.3402</c:v>
                </c:pt>
                <c:pt idx="7">
                  <c:v>30.02658</c:v>
                </c:pt>
                <c:pt idx="8">
                  <c:v>29.9966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 ºC, ácido 2.23% 2'!$BJ$9:$BJ$17</c:f>
              <c:numCache>
                <c:formatCode>General</c:formatCode>
                <c:ptCount val="9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2'!$AX$9:$AX$17</c:f>
              <c:numCache>
                <c:formatCode>0.0000</c:formatCode>
                <c:ptCount val="9"/>
                <c:pt idx="0">
                  <c:v>31.2394</c:v>
                </c:pt>
                <c:pt idx="1">
                  <c:v>31.2068</c:v>
                </c:pt>
                <c:pt idx="2">
                  <c:v>31.1865</c:v>
                </c:pt>
                <c:pt idx="3">
                  <c:v>31.1667</c:v>
                </c:pt>
                <c:pt idx="4">
                  <c:v>31.1378</c:v>
                </c:pt>
                <c:pt idx="5">
                  <c:v>30.7566</c:v>
                </c:pt>
                <c:pt idx="6">
                  <c:v>30.7216</c:v>
                </c:pt>
                <c:pt idx="7">
                  <c:v>30.4036</c:v>
                </c:pt>
                <c:pt idx="8">
                  <c:v>30.3786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494976"/>
        <c:axId val="-416491216"/>
      </c:scatterChart>
      <c:valAx>
        <c:axId val="-416494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491216"/>
        <c:crosses val="autoZero"/>
        <c:crossBetween val="midCat"/>
      </c:valAx>
      <c:valAx>
        <c:axId val="-416491216"/>
        <c:scaling>
          <c:orientation val="minMax"/>
          <c:max val="32.0"/>
          <c:min val="29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4949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 i="0" baseline="0">
                <a:effectLst/>
              </a:rPr>
              <a:t>Acero</a:t>
            </a:r>
            <a:r>
              <a:rPr lang="es-ES_tradnl"/>
              <a:t>,</a:t>
            </a:r>
            <a:r>
              <a:rPr lang="es-ES_tradnl" baseline="0"/>
              <a:t> 60ºC, 1%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'!$N$5:$Q$5</c:f>
                <c:numCache>
                  <c:formatCode>General</c:formatCode>
                  <c:ptCount val="4"/>
                  <c:pt idx="0">
                    <c:v>17.1247656615014</c:v>
                  </c:pt>
                  <c:pt idx="1">
                    <c:v>8.586508865910264</c:v>
                  </c:pt>
                  <c:pt idx="2">
                    <c:v>5.738567462711014</c:v>
                  </c:pt>
                  <c:pt idx="3">
                    <c:v>0.785944681015482</c:v>
                  </c:pt>
                </c:numCache>
              </c:numRef>
            </c:plus>
            <c:minus>
              <c:numRef>
                <c:f>'Acero '!$N$5:$Q$5</c:f>
                <c:numCache>
                  <c:formatCode>General</c:formatCode>
                  <c:ptCount val="4"/>
                  <c:pt idx="0">
                    <c:v>17.1247656615014</c:v>
                  </c:pt>
                  <c:pt idx="1">
                    <c:v>8.586508865910264</c:v>
                  </c:pt>
                  <c:pt idx="2">
                    <c:v>5.738567462711014</c:v>
                  </c:pt>
                  <c:pt idx="3">
                    <c:v>0.785944681015482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'!$J$5:$M$5</c:f>
              <c:numCache>
                <c:formatCode>0.0000</c:formatCode>
                <c:ptCount val="4"/>
                <c:pt idx="0">
                  <c:v>-30.56658074444722</c:v>
                </c:pt>
                <c:pt idx="1">
                  <c:v>-22.3352661006621</c:v>
                </c:pt>
                <c:pt idx="2">
                  <c:v>-13.64757849322794</c:v>
                </c:pt>
                <c:pt idx="3">
                  <c:v>-12.54745670700665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'!$N$7:$Q$7</c:f>
                <c:numCache>
                  <c:formatCode>General</c:formatCode>
                  <c:ptCount val="4"/>
                  <c:pt idx="0">
                    <c:v>0.279387197459</c:v>
                  </c:pt>
                  <c:pt idx="1">
                    <c:v>0.138676070298</c:v>
                  </c:pt>
                  <c:pt idx="2">
                    <c:v>0.050625889115</c:v>
                  </c:pt>
                  <c:pt idx="3">
                    <c:v>0.0134504025011</c:v>
                  </c:pt>
                </c:numCache>
              </c:numRef>
            </c:plus>
            <c:minus>
              <c:numRef>
                <c:f>'Acero '!$N$7:$Q$7</c:f>
                <c:numCache>
                  <c:formatCode>General</c:formatCode>
                  <c:ptCount val="4"/>
                  <c:pt idx="0">
                    <c:v>0.279387197459</c:v>
                  </c:pt>
                  <c:pt idx="1">
                    <c:v>0.138676070298</c:v>
                  </c:pt>
                  <c:pt idx="2">
                    <c:v>0.050625889115</c:v>
                  </c:pt>
                  <c:pt idx="3">
                    <c:v>0.0134504025011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'!$J$25:$M$25</c:f>
              <c:numCache>
                <c:formatCode>0.0000</c:formatCode>
                <c:ptCount val="4"/>
                <c:pt idx="0">
                  <c:v>98.06287859450914</c:v>
                </c:pt>
                <c:pt idx="1">
                  <c:v>96.03144826076664</c:v>
                </c:pt>
                <c:pt idx="2">
                  <c:v>94.48811375314045</c:v>
                </c:pt>
                <c:pt idx="3">
                  <c:v>86.5360752766442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'!$N$8:$Q$8</c:f>
                <c:numCache>
                  <c:formatCode>General</c:formatCode>
                  <c:ptCount val="4"/>
                  <c:pt idx="0">
                    <c:v>0.0907330511142671</c:v>
                  </c:pt>
                  <c:pt idx="1">
                    <c:v>0.140831915953442</c:v>
                  </c:pt>
                  <c:pt idx="2">
                    <c:v>0.0677359799082149</c:v>
                  </c:pt>
                  <c:pt idx="3">
                    <c:v>0.0582146726766885</c:v>
                  </c:pt>
                </c:numCache>
              </c:numRef>
            </c:plus>
            <c:minus>
              <c:numRef>
                <c:f>'Acero '!$N$8:$Q$8</c:f>
                <c:numCache>
                  <c:formatCode>General</c:formatCode>
                  <c:ptCount val="4"/>
                  <c:pt idx="0">
                    <c:v>0.0907330511142671</c:v>
                  </c:pt>
                  <c:pt idx="1">
                    <c:v>0.140831915953442</c:v>
                  </c:pt>
                  <c:pt idx="2">
                    <c:v>0.0677359799082149</c:v>
                  </c:pt>
                  <c:pt idx="3">
                    <c:v>0.0582146726766885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'!$J$26:$M$26</c:f>
              <c:numCache>
                <c:formatCode>0.0000</c:formatCode>
                <c:ptCount val="4"/>
                <c:pt idx="0">
                  <c:v>97.68702324177068</c:v>
                </c:pt>
                <c:pt idx="1">
                  <c:v>95.64752659622125</c:v>
                </c:pt>
                <c:pt idx="2">
                  <c:v>94.32138826207202</c:v>
                </c:pt>
                <c:pt idx="3">
                  <c:v>86.47324703154235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'!$N$25:$Q$25</c:f>
                <c:numCache>
                  <c:formatCode>General</c:formatCode>
                  <c:ptCount val="4"/>
                  <c:pt idx="0">
                    <c:v>0.109985869451146</c:v>
                  </c:pt>
                  <c:pt idx="1">
                    <c:v>0.0300816634851888</c:v>
                  </c:pt>
                  <c:pt idx="2">
                    <c:v>0.0078721806989381</c:v>
                  </c:pt>
                  <c:pt idx="3">
                    <c:v>0.016703397960308</c:v>
                  </c:pt>
                </c:numCache>
              </c:numRef>
            </c:plus>
            <c:minus>
              <c:numRef>
                <c:f>'Acero '!$N$25:$Q$25</c:f>
                <c:numCache>
                  <c:formatCode>General</c:formatCode>
                  <c:ptCount val="4"/>
                  <c:pt idx="0">
                    <c:v>0.109985869451146</c:v>
                  </c:pt>
                  <c:pt idx="1">
                    <c:v>0.0300816634851888</c:v>
                  </c:pt>
                  <c:pt idx="2">
                    <c:v>0.0078721806989381</c:v>
                  </c:pt>
                  <c:pt idx="3">
                    <c:v>0.016703397960308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'!$J$27:$M$27</c:f>
              <c:numCache>
                <c:formatCode>0.0000</c:formatCode>
                <c:ptCount val="4"/>
                <c:pt idx="0">
                  <c:v>96.89190473930044</c:v>
                </c:pt>
                <c:pt idx="1">
                  <c:v>94.21192813228339</c:v>
                </c:pt>
                <c:pt idx="2">
                  <c:v>92.71357771333328</c:v>
                </c:pt>
                <c:pt idx="3">
                  <c:v>85.44926082025955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'Acero '!$N$28:$Q$28</c:f>
                <c:numCache>
                  <c:formatCode>General</c:formatCode>
                  <c:ptCount val="4"/>
                  <c:pt idx="0">
                    <c:v>0.0119345365063146</c:v>
                  </c:pt>
                  <c:pt idx="1">
                    <c:v>0.0133771331379244</c:v>
                  </c:pt>
                  <c:pt idx="2">
                    <c:v>0.0307708398592689</c:v>
                  </c:pt>
                  <c:pt idx="3">
                    <c:v>0.0200479205174993</c:v>
                  </c:pt>
                </c:numCache>
              </c:numRef>
            </c:plus>
            <c:minus>
              <c:numRef>
                <c:f>'Acero '!$N$28:$Q$28</c:f>
                <c:numCache>
                  <c:formatCode>General</c:formatCode>
                  <c:ptCount val="4"/>
                  <c:pt idx="0">
                    <c:v>0.0119345365063146</c:v>
                  </c:pt>
                  <c:pt idx="1">
                    <c:v>0.0133771331379244</c:v>
                  </c:pt>
                  <c:pt idx="2">
                    <c:v>0.0307708398592689</c:v>
                  </c:pt>
                  <c:pt idx="3">
                    <c:v>0.0200479205174993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'Acero '!$AB$4:$AB$7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'Acero '!$J$28:$M$28</c:f>
              <c:numCache>
                <c:formatCode>0.0000</c:formatCode>
                <c:ptCount val="4"/>
                <c:pt idx="0">
                  <c:v>96.62831829751542</c:v>
                </c:pt>
                <c:pt idx="1">
                  <c:v>94.21205385589765</c:v>
                </c:pt>
                <c:pt idx="2">
                  <c:v>92.26574962266143</c:v>
                </c:pt>
                <c:pt idx="3">
                  <c:v>85.45290400789298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450368"/>
        <c:axId val="-413446336"/>
      </c:scatterChart>
      <c:valAx>
        <c:axId val="-413450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446336"/>
        <c:crosses val="autoZero"/>
        <c:crossBetween val="midCat"/>
      </c:valAx>
      <c:valAx>
        <c:axId val="-41344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450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 i="0" baseline="0">
                <a:effectLst/>
              </a:rPr>
              <a:t>Acero, 1%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'!$M$29,'Acero '!$M$25)</c:f>
              <c:numCache>
                <c:formatCode>0.0000</c:formatCode>
                <c:ptCount val="2"/>
                <c:pt idx="0">
                  <c:v>88.71988915909415</c:v>
                </c:pt>
                <c:pt idx="1">
                  <c:v>86.5360752766442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'!$M$30,'Acero '!$M$26)</c:f>
              <c:numCache>
                <c:formatCode>0.0000</c:formatCode>
                <c:ptCount val="2"/>
                <c:pt idx="0">
                  <c:v>85.29137000248654</c:v>
                </c:pt>
                <c:pt idx="1">
                  <c:v>86.47324703154235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'!$M$31,'Acero '!$M$27)</c:f>
              <c:numCache>
                <c:formatCode>0.0000</c:formatCode>
                <c:ptCount val="2"/>
                <c:pt idx="0">
                  <c:v>72.79236927366688</c:v>
                </c:pt>
                <c:pt idx="1">
                  <c:v>85.44926082025955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'!$M$32,'Acero '!$M$28)</c:f>
              <c:numCache>
                <c:formatCode>0.0000</c:formatCode>
                <c:ptCount val="2"/>
                <c:pt idx="0">
                  <c:v>69.60623882366117</c:v>
                </c:pt>
                <c:pt idx="1">
                  <c:v>85.45290400789298</c:v>
                </c:pt>
              </c:numCache>
            </c:numRef>
          </c:yVal>
          <c:smooth val="1"/>
        </c:ser>
        <c:ser>
          <c:idx val="4"/>
          <c:order val="4"/>
          <c:tx>
            <c:v>Benzoato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'Acero '!$AC$4:$AC$5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('Acero '!$M$11,'Acero '!$M$5)</c:f>
              <c:numCache>
                <c:formatCode>0.0000</c:formatCode>
                <c:ptCount val="2"/>
                <c:pt idx="0">
                  <c:v>50.15640350031511</c:v>
                </c:pt>
                <c:pt idx="1">
                  <c:v>-12.54745670700665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634352"/>
        <c:axId val="-412630592"/>
      </c:scatterChart>
      <c:valAx>
        <c:axId val="-412634352"/>
        <c:scaling>
          <c:orientation val="minMax"/>
          <c:min val="2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Temperatura (ºC)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630592"/>
        <c:crosses val="autoZero"/>
        <c:crossBetween val="midCat"/>
      </c:valAx>
      <c:valAx>
        <c:axId val="-4126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634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Acero, 60ºC, 24h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'Acero '!$AD$4:$AD$6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('Acero '!$M$25,'Acero '!$M$7,'Acero '!$M$17)</c:f>
              <c:numCache>
                <c:formatCode>0.0000</c:formatCode>
                <c:ptCount val="3"/>
                <c:pt idx="0">
                  <c:v>86.5360752766442</c:v>
                </c:pt>
                <c:pt idx="1">
                  <c:v>87.78806606017546</c:v>
                </c:pt>
                <c:pt idx="2">
                  <c:v>88.93781113847525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'Acero '!$AD$4:$AD$6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('Acero '!$M$26,'Acero '!$M$8,'Acero '!$M$18)</c:f>
              <c:numCache>
                <c:formatCode>0.0000</c:formatCode>
                <c:ptCount val="3"/>
                <c:pt idx="0">
                  <c:v>86.47324703154235</c:v>
                </c:pt>
                <c:pt idx="1">
                  <c:v>87.7327587652727</c:v>
                </c:pt>
                <c:pt idx="2">
                  <c:v>89.54800068316941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'Acero '!$AD$4:$AD$6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('Acero '!$M$9,'Acero '!$M$19,'Acero '!$M$27)</c:f>
              <c:numCache>
                <c:formatCode>0.0000</c:formatCode>
                <c:ptCount val="3"/>
                <c:pt idx="0">
                  <c:v>44.40746013383875</c:v>
                </c:pt>
                <c:pt idx="1">
                  <c:v>69.38144748114488</c:v>
                </c:pt>
                <c:pt idx="2">
                  <c:v>85.44926082025955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'Acero '!$AD$4:$AD$6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('Acero '!$M$28,'Acero '!$M$10,'Acero '!$M$20)</c:f>
              <c:numCache>
                <c:formatCode>0.0000</c:formatCode>
                <c:ptCount val="3"/>
                <c:pt idx="0">
                  <c:v>85.45290400789298</c:v>
                </c:pt>
                <c:pt idx="1">
                  <c:v>59.20521882466233</c:v>
                </c:pt>
                <c:pt idx="2">
                  <c:v>65.71177814650304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591616"/>
        <c:axId val="-412587344"/>
      </c:scatterChart>
      <c:valAx>
        <c:axId val="-412591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Concentración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587344"/>
        <c:crosses val="autoZero"/>
        <c:crossBetween val="midCat"/>
      </c:valAx>
      <c:valAx>
        <c:axId val="-412587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Eficirncia</a:t>
                </a:r>
                <a:r>
                  <a:rPr lang="es-ES_tradnl" baseline="0"/>
                  <a:t> (%)</a:t>
                </a:r>
                <a:endParaRPr lang="es-ES_tradnl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5916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Acero, T.A., 24h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'Acero '!$AD$4:$AD$6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('Acero '!$M$29,'Acero '!$M$13,'Acero '!$M$21)</c:f>
              <c:numCache>
                <c:formatCode>0.0000</c:formatCode>
                <c:ptCount val="3"/>
                <c:pt idx="0">
                  <c:v>88.71988915909415</c:v>
                </c:pt>
                <c:pt idx="1">
                  <c:v>96.45804614168071</c:v>
                </c:pt>
                <c:pt idx="2">
                  <c:v>87.72278145363846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'Acero '!$AD$4:$AD$6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('Acero '!$M$26,'Acero '!$M$8,'Acero '!$M$18)</c:f>
              <c:numCache>
                <c:formatCode>0.0000</c:formatCode>
                <c:ptCount val="3"/>
                <c:pt idx="0">
                  <c:v>86.47324703154235</c:v>
                </c:pt>
                <c:pt idx="1">
                  <c:v>87.7327587652727</c:v>
                </c:pt>
                <c:pt idx="2">
                  <c:v>89.54800068316941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'Acero '!$AD$4:$AD$6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('Acero '!$M$31,'Acero '!$M$15,'Acero '!$M$23)</c:f>
              <c:numCache>
                <c:formatCode>0.0000</c:formatCode>
                <c:ptCount val="3"/>
                <c:pt idx="0">
                  <c:v>72.79236927366688</c:v>
                </c:pt>
                <c:pt idx="1">
                  <c:v>91.66018171808381</c:v>
                </c:pt>
                <c:pt idx="2">
                  <c:v>81.62152327365284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'Acero '!$AD$4:$AD$6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('Acero '!$M$32,'Acero '!$M$16,'Acero '!$M$24)</c:f>
              <c:numCache>
                <c:formatCode>0.0000</c:formatCode>
                <c:ptCount val="3"/>
                <c:pt idx="0">
                  <c:v>69.60623882366117</c:v>
                </c:pt>
                <c:pt idx="1">
                  <c:v>91.71533821816554</c:v>
                </c:pt>
                <c:pt idx="2">
                  <c:v>66.04255645208947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418304"/>
        <c:axId val="-413414032"/>
      </c:scatterChart>
      <c:valAx>
        <c:axId val="-41341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Concentración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414032"/>
        <c:crosses val="autoZero"/>
        <c:crossBetween val="midCat"/>
      </c:valAx>
      <c:valAx>
        <c:axId val="-413414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Eficirncia</a:t>
                </a:r>
                <a:r>
                  <a:rPr lang="es-ES_tradnl" baseline="0"/>
                  <a:t> (%)</a:t>
                </a:r>
                <a:endParaRPr lang="es-ES_tradnl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41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 i="0" baseline="0">
                <a:effectLst/>
              </a:rPr>
              <a:t>Aluminio</a:t>
            </a:r>
            <a:r>
              <a:rPr lang="es-ES_tradnl"/>
              <a:t>,</a:t>
            </a:r>
            <a:r>
              <a:rPr lang="es-ES_tradnl" baseline="0"/>
              <a:t> 60ºC, 5%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Aluminio!$N$5:$Q$5</c:f>
                <c:numCache>
                  <c:formatCode>General</c:formatCode>
                  <c:ptCount val="4"/>
                  <c:pt idx="0">
                    <c:v>27.19332686433601</c:v>
                  </c:pt>
                  <c:pt idx="1">
                    <c:v>14.2310886129483</c:v>
                  </c:pt>
                  <c:pt idx="2">
                    <c:v>9.483583059370582</c:v>
                  </c:pt>
                  <c:pt idx="3">
                    <c:v>1.072959925775796</c:v>
                  </c:pt>
                </c:numCache>
              </c:numRef>
            </c:plus>
            <c:minus>
              <c:numRef>
                <c:f>Aluminio!$N$5:$Q$5</c:f>
                <c:numCache>
                  <c:formatCode>General</c:formatCode>
                  <c:ptCount val="4"/>
                  <c:pt idx="0">
                    <c:v>27.19332686433601</c:v>
                  </c:pt>
                  <c:pt idx="1">
                    <c:v>14.2310886129483</c:v>
                  </c:pt>
                  <c:pt idx="2">
                    <c:v>9.483583059370582</c:v>
                  </c:pt>
                  <c:pt idx="3">
                    <c:v>1.072959925775796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Aluminio!$J$5:$M$5</c:f>
              <c:numCache>
                <c:formatCode>0.0000</c:formatCode>
                <c:ptCount val="4"/>
                <c:pt idx="0">
                  <c:v>-24.805075363908</c:v>
                </c:pt>
                <c:pt idx="1">
                  <c:v>-25.61606838525625</c:v>
                </c:pt>
                <c:pt idx="2">
                  <c:v>-23.00333279900757</c:v>
                </c:pt>
                <c:pt idx="3">
                  <c:v>-21.06995044739543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Aluminio!$N$7:$Q$7</c:f>
                <c:numCache>
                  <c:formatCode>General</c:formatCode>
                  <c:ptCount val="4"/>
                  <c:pt idx="0">
                    <c:v>6.512643213554964</c:v>
                  </c:pt>
                  <c:pt idx="1">
                    <c:v>2.242637359154024</c:v>
                  </c:pt>
                  <c:pt idx="2">
                    <c:v>2.159479192000853</c:v>
                  </c:pt>
                  <c:pt idx="3">
                    <c:v>0.303245132379669</c:v>
                  </c:pt>
                </c:numCache>
              </c:numRef>
            </c:plus>
            <c:minus>
              <c:numRef>
                <c:f>Aluminio!$N$7:$Q$7</c:f>
                <c:numCache>
                  <c:formatCode>General</c:formatCode>
                  <c:ptCount val="4"/>
                  <c:pt idx="0">
                    <c:v>6.512643213554964</c:v>
                  </c:pt>
                  <c:pt idx="1">
                    <c:v>2.242637359154024</c:v>
                  </c:pt>
                  <c:pt idx="2">
                    <c:v>2.159479192000853</c:v>
                  </c:pt>
                  <c:pt idx="3">
                    <c:v>0.303245132379669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Aluminio!$J$7:$M$7</c:f>
              <c:numCache>
                <c:formatCode>0.0000</c:formatCode>
                <c:ptCount val="4"/>
                <c:pt idx="0">
                  <c:v>52.2098349351238</c:v>
                </c:pt>
                <c:pt idx="1">
                  <c:v>50.9272107309727</c:v>
                </c:pt>
                <c:pt idx="2">
                  <c:v>51.31836217019124</c:v>
                </c:pt>
                <c:pt idx="3">
                  <c:v>51.34629076322891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Aluminio!$N$8:$Q$8</c:f>
                <c:numCache>
                  <c:formatCode>General</c:formatCode>
                  <c:ptCount val="4"/>
                  <c:pt idx="0">
                    <c:v>13.4190306891</c:v>
                  </c:pt>
                  <c:pt idx="1">
                    <c:v>7.36334029623</c:v>
                  </c:pt>
                  <c:pt idx="2">
                    <c:v>5.08269776274</c:v>
                  </c:pt>
                  <c:pt idx="3">
                    <c:v>0.688059268194</c:v>
                  </c:pt>
                </c:numCache>
              </c:numRef>
            </c:plus>
            <c:minus>
              <c:numRef>
                <c:f>Aluminio!$N$8:$Q$8</c:f>
                <c:numCache>
                  <c:formatCode>General</c:formatCode>
                  <c:ptCount val="4"/>
                  <c:pt idx="0">
                    <c:v>13.4190306891</c:v>
                  </c:pt>
                  <c:pt idx="1">
                    <c:v>7.36334029623</c:v>
                  </c:pt>
                  <c:pt idx="2">
                    <c:v>5.08269776274</c:v>
                  </c:pt>
                  <c:pt idx="3">
                    <c:v>0.688059268194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Aluminio!$J$8:$M$8</c:f>
              <c:numCache>
                <c:formatCode>0.0000</c:formatCode>
                <c:ptCount val="4"/>
                <c:pt idx="0">
                  <c:v>32.42726371714176</c:v>
                </c:pt>
                <c:pt idx="1">
                  <c:v>28.40455527067745</c:v>
                </c:pt>
                <c:pt idx="2">
                  <c:v>28.90793488068809</c:v>
                </c:pt>
                <c:pt idx="3">
                  <c:v>36.29186064372343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Aluminio!$N$9:$Q$9</c:f>
                <c:numCache>
                  <c:formatCode>General</c:formatCode>
                  <c:ptCount val="4"/>
                  <c:pt idx="0">
                    <c:v>9.96857069630819</c:v>
                  </c:pt>
                  <c:pt idx="1">
                    <c:v>3.879583776054983</c:v>
                  </c:pt>
                  <c:pt idx="2">
                    <c:v>2.159742522136643</c:v>
                  </c:pt>
                  <c:pt idx="3">
                    <c:v>0.354774080221046</c:v>
                  </c:pt>
                </c:numCache>
              </c:numRef>
            </c:plus>
            <c:minus>
              <c:numRef>
                <c:f>Aluminio!$N$9:$Q$9</c:f>
                <c:numCache>
                  <c:formatCode>General</c:formatCode>
                  <c:ptCount val="4"/>
                  <c:pt idx="0">
                    <c:v>9.96857069630819</c:v>
                  </c:pt>
                  <c:pt idx="1">
                    <c:v>3.879583776054983</c:v>
                  </c:pt>
                  <c:pt idx="2">
                    <c:v>2.159742522136643</c:v>
                  </c:pt>
                  <c:pt idx="3">
                    <c:v>0.354774080221046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Aluminio!$J$9:$M$9</c:f>
              <c:numCache>
                <c:formatCode>0.0000</c:formatCode>
                <c:ptCount val="4"/>
                <c:pt idx="0">
                  <c:v>44.57384439461803</c:v>
                </c:pt>
                <c:pt idx="1">
                  <c:v>44.86810092549594</c:v>
                </c:pt>
                <c:pt idx="2">
                  <c:v>43.58476998217007</c:v>
                </c:pt>
                <c:pt idx="3">
                  <c:v>47.50063014808906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Aluminio!$N$10:$Q$10</c:f>
                <c:numCache>
                  <c:formatCode>General</c:formatCode>
                  <c:ptCount val="4"/>
                  <c:pt idx="0">
                    <c:v>15.4330983605</c:v>
                  </c:pt>
                  <c:pt idx="1">
                    <c:v>6.59439155766</c:v>
                  </c:pt>
                  <c:pt idx="2">
                    <c:v>4.24891414052</c:v>
                  </c:pt>
                  <c:pt idx="3">
                    <c:v>0.545777000574</c:v>
                  </c:pt>
                </c:numCache>
              </c:numRef>
            </c:plus>
            <c:minus>
              <c:numRef>
                <c:f>Aluminio!$N$10:$Q$10</c:f>
                <c:numCache>
                  <c:formatCode>General</c:formatCode>
                  <c:ptCount val="4"/>
                  <c:pt idx="0">
                    <c:v>15.4330983605</c:v>
                  </c:pt>
                  <c:pt idx="1">
                    <c:v>6.59439155766</c:v>
                  </c:pt>
                  <c:pt idx="2">
                    <c:v>4.24891414052</c:v>
                  </c:pt>
                  <c:pt idx="3">
                    <c:v>0.545777000574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Aluminio!$J$10:$M$10</c:f>
              <c:numCache>
                <c:formatCode>0.0000</c:formatCode>
                <c:ptCount val="4"/>
                <c:pt idx="0">
                  <c:v>30.12612496323651</c:v>
                </c:pt>
                <c:pt idx="1">
                  <c:v>26.68731279192007</c:v>
                </c:pt>
                <c:pt idx="2">
                  <c:v>27.50465372859566</c:v>
                </c:pt>
                <c:pt idx="3">
                  <c:v>34.40122690392576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554000"/>
        <c:axId val="-412549968"/>
      </c:scatterChart>
      <c:valAx>
        <c:axId val="-412554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549968"/>
        <c:crosses val="autoZero"/>
        <c:crossBetween val="midCat"/>
      </c:valAx>
      <c:valAx>
        <c:axId val="-41254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554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600" b="1" i="0" u="none" strike="noStrike" baseline="0">
                <a:effectLst/>
              </a:rPr>
              <a:t>Aluminio</a:t>
            </a:r>
            <a:r>
              <a:rPr lang="es-ES_tradnl"/>
              <a:t>,</a:t>
            </a:r>
            <a:r>
              <a:rPr lang="es-ES_tradnl" baseline="0"/>
              <a:t> T.A, 5%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Aluminio!$N$11:$Q$11</c:f>
                <c:numCache>
                  <c:formatCode>General</c:formatCode>
                  <c:ptCount val="4"/>
                  <c:pt idx="0">
                    <c:v>3.102038715078931</c:v>
                  </c:pt>
                  <c:pt idx="1">
                    <c:v>2.433542226506791</c:v>
                  </c:pt>
                  <c:pt idx="2">
                    <c:v>1.305974100090556</c:v>
                  </c:pt>
                  <c:pt idx="3">
                    <c:v>0.18738498032831</c:v>
                  </c:pt>
                </c:numCache>
              </c:numRef>
            </c:plus>
            <c:minus>
              <c:numRef>
                <c:f>Aluminio!$N$11:$Q$11</c:f>
                <c:numCache>
                  <c:formatCode>General</c:formatCode>
                  <c:ptCount val="4"/>
                  <c:pt idx="0">
                    <c:v>3.102038715078931</c:v>
                  </c:pt>
                  <c:pt idx="1">
                    <c:v>2.433542226506791</c:v>
                  </c:pt>
                  <c:pt idx="2">
                    <c:v>1.305974100090556</c:v>
                  </c:pt>
                  <c:pt idx="3">
                    <c:v>0.18738498032831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Aluminio!$J$11:$M$11</c:f>
              <c:numCache>
                <c:formatCode>0.0000</c:formatCode>
                <c:ptCount val="4"/>
                <c:pt idx="0">
                  <c:v>-14.39052805477307</c:v>
                </c:pt>
                <c:pt idx="1">
                  <c:v>-13.14852812585565</c:v>
                </c:pt>
                <c:pt idx="2">
                  <c:v>-11.72194683332012</c:v>
                </c:pt>
                <c:pt idx="3">
                  <c:v>-13.8686423552368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Aluminio!$N$13:$Q$13</c:f>
                <c:numCache>
                  <c:formatCode>General</c:formatCode>
                  <c:ptCount val="4"/>
                  <c:pt idx="0">
                    <c:v>1.677661728258239</c:v>
                  </c:pt>
                  <c:pt idx="1">
                    <c:v>2.743189028799533</c:v>
                  </c:pt>
                  <c:pt idx="2">
                    <c:v>1.173986243213453</c:v>
                  </c:pt>
                  <c:pt idx="3">
                    <c:v>0.869906310508667</c:v>
                  </c:pt>
                </c:numCache>
              </c:numRef>
            </c:plus>
            <c:minus>
              <c:numRef>
                <c:f>Aluminio!$N$13:$Q$13</c:f>
                <c:numCache>
                  <c:formatCode>General</c:formatCode>
                  <c:ptCount val="4"/>
                  <c:pt idx="0">
                    <c:v>1.677661728258239</c:v>
                  </c:pt>
                  <c:pt idx="1">
                    <c:v>2.743189028799533</c:v>
                  </c:pt>
                  <c:pt idx="2">
                    <c:v>1.173986243213453</c:v>
                  </c:pt>
                  <c:pt idx="3">
                    <c:v>0.869906310508667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Aluminio!$J$13:$M$13</c:f>
              <c:numCache>
                <c:formatCode>0.0000</c:formatCode>
                <c:ptCount val="4"/>
                <c:pt idx="0">
                  <c:v>24.52347975202014</c:v>
                </c:pt>
                <c:pt idx="1">
                  <c:v>-0.425313518949419</c:v>
                </c:pt>
                <c:pt idx="2">
                  <c:v>-12.68685130588192</c:v>
                </c:pt>
                <c:pt idx="3">
                  <c:v>-5.530311214944216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Aluminio!$N$14:$Q$14</c:f>
                <c:numCache>
                  <c:formatCode>General</c:formatCode>
                  <c:ptCount val="4"/>
                  <c:pt idx="0">
                    <c:v>6.403930402694054</c:v>
                  </c:pt>
                  <c:pt idx="1">
                    <c:v>11.02104758866087</c:v>
                  </c:pt>
                  <c:pt idx="2">
                    <c:v>2.145504002664262</c:v>
                  </c:pt>
                  <c:pt idx="3">
                    <c:v>0.261345226242725</c:v>
                  </c:pt>
                </c:numCache>
              </c:numRef>
            </c:plus>
            <c:minus>
              <c:numRef>
                <c:f>Aluminio!$N$14:$Q$14</c:f>
                <c:numCache>
                  <c:formatCode>General</c:formatCode>
                  <c:ptCount val="4"/>
                  <c:pt idx="0">
                    <c:v>6.403930402694054</c:v>
                  </c:pt>
                  <c:pt idx="1">
                    <c:v>11.02104758866087</c:v>
                  </c:pt>
                  <c:pt idx="2">
                    <c:v>2.145504002664262</c:v>
                  </c:pt>
                  <c:pt idx="3">
                    <c:v>0.261345226242725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Aluminio!$J$14:$M$14</c:f>
              <c:numCache>
                <c:formatCode>0.0000</c:formatCode>
                <c:ptCount val="4"/>
                <c:pt idx="0">
                  <c:v>19.48663455030958</c:v>
                </c:pt>
                <c:pt idx="1">
                  <c:v>-1.027263220373097</c:v>
                </c:pt>
                <c:pt idx="2">
                  <c:v>-11.12697706514602</c:v>
                </c:pt>
                <c:pt idx="3">
                  <c:v>-18.11180057238258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Aluminio!$N$15:$Q$15</c:f>
                <c:numCache>
                  <c:formatCode>General</c:formatCode>
                  <c:ptCount val="4"/>
                  <c:pt idx="0">
                    <c:v>3.018748276100458</c:v>
                  </c:pt>
                  <c:pt idx="1">
                    <c:v>1.153614993347235</c:v>
                  </c:pt>
                  <c:pt idx="2">
                    <c:v>0.406042701007493</c:v>
                  </c:pt>
                  <c:pt idx="3">
                    <c:v>0.0574207823666485</c:v>
                  </c:pt>
                </c:numCache>
              </c:numRef>
            </c:plus>
            <c:minus>
              <c:numRef>
                <c:f>Aluminio!$N$15:$Q$15</c:f>
                <c:numCache>
                  <c:formatCode>General</c:formatCode>
                  <c:ptCount val="4"/>
                  <c:pt idx="0">
                    <c:v>3.018748276100458</c:v>
                  </c:pt>
                  <c:pt idx="1">
                    <c:v>1.153614993347235</c:v>
                  </c:pt>
                  <c:pt idx="2">
                    <c:v>0.406042701007493</c:v>
                  </c:pt>
                  <c:pt idx="3">
                    <c:v>0.0574207823666485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Aluminio!$J$15:$M$15</c:f>
              <c:numCache>
                <c:formatCode>0.0000</c:formatCode>
                <c:ptCount val="4"/>
                <c:pt idx="0">
                  <c:v>47.17451300359821</c:v>
                </c:pt>
                <c:pt idx="1">
                  <c:v>2.403006622609598</c:v>
                </c:pt>
                <c:pt idx="2">
                  <c:v>-2.889025263088771</c:v>
                </c:pt>
                <c:pt idx="3">
                  <c:v>-13.49584437131944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Aluminio!$N$16:$Q$16</c:f>
                <c:numCache>
                  <c:formatCode>General</c:formatCode>
                  <c:ptCount val="4"/>
                  <c:pt idx="0">
                    <c:v>0.765970445951991</c:v>
                  </c:pt>
                  <c:pt idx="1">
                    <c:v>2.465836299933669</c:v>
                  </c:pt>
                  <c:pt idx="2">
                    <c:v>0.215917201540271</c:v>
                  </c:pt>
                  <c:pt idx="3">
                    <c:v>0.0131376307872238</c:v>
                  </c:pt>
                </c:numCache>
              </c:numRef>
            </c:plus>
            <c:minus>
              <c:numRef>
                <c:f>Aluminio!$N$16:$Q$16</c:f>
                <c:numCache>
                  <c:formatCode>General</c:formatCode>
                  <c:ptCount val="4"/>
                  <c:pt idx="0">
                    <c:v>0.765970445951991</c:v>
                  </c:pt>
                  <c:pt idx="1">
                    <c:v>2.465836299933669</c:v>
                  </c:pt>
                  <c:pt idx="2">
                    <c:v>0.215917201540271</c:v>
                  </c:pt>
                  <c:pt idx="3">
                    <c:v>0.0131376307872238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Aluminio!$J$16:$M$16</c:f>
              <c:numCache>
                <c:formatCode>0.0000</c:formatCode>
                <c:ptCount val="4"/>
                <c:pt idx="0">
                  <c:v>41.92310213175708</c:v>
                </c:pt>
                <c:pt idx="1">
                  <c:v>-6.61604708222937</c:v>
                </c:pt>
                <c:pt idx="2">
                  <c:v>-6.860525201357316</c:v>
                </c:pt>
                <c:pt idx="3">
                  <c:v>-19.56953516882489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501392"/>
        <c:axId val="-412497360"/>
      </c:scatterChart>
      <c:valAx>
        <c:axId val="-412501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497360"/>
        <c:crosses val="autoZero"/>
        <c:crossBetween val="midCat"/>
      </c:valAx>
      <c:valAx>
        <c:axId val="-412497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501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600" b="1" i="0" u="none" strike="noStrike" baseline="0">
                <a:effectLst/>
              </a:rPr>
              <a:t>Aluminio</a:t>
            </a:r>
            <a:r>
              <a:rPr lang="es-ES_tradnl"/>
              <a:t>,</a:t>
            </a:r>
            <a:r>
              <a:rPr lang="es-ES_tradnl" baseline="0"/>
              <a:t> 60ºC, 10%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Aluminio!$N$5:$Q$5</c:f>
                <c:numCache>
                  <c:formatCode>General</c:formatCode>
                  <c:ptCount val="4"/>
                  <c:pt idx="0">
                    <c:v>27.19332686433601</c:v>
                  </c:pt>
                  <c:pt idx="1">
                    <c:v>14.2310886129483</c:v>
                  </c:pt>
                  <c:pt idx="2">
                    <c:v>9.483583059370582</c:v>
                  </c:pt>
                  <c:pt idx="3">
                    <c:v>1.072959925775796</c:v>
                  </c:pt>
                </c:numCache>
              </c:numRef>
            </c:plus>
            <c:minus>
              <c:numRef>
                <c:f>Aluminio!$N$5:$Q$5</c:f>
                <c:numCache>
                  <c:formatCode>General</c:formatCode>
                  <c:ptCount val="4"/>
                  <c:pt idx="0">
                    <c:v>27.19332686433601</c:v>
                  </c:pt>
                  <c:pt idx="1">
                    <c:v>14.2310886129483</c:v>
                  </c:pt>
                  <c:pt idx="2">
                    <c:v>9.483583059370582</c:v>
                  </c:pt>
                  <c:pt idx="3">
                    <c:v>1.072959925775796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Aluminio!$J$5:$M$5</c:f>
              <c:numCache>
                <c:formatCode>0.0000</c:formatCode>
                <c:ptCount val="4"/>
                <c:pt idx="0">
                  <c:v>-24.805075363908</c:v>
                </c:pt>
                <c:pt idx="1">
                  <c:v>-25.61606838525625</c:v>
                </c:pt>
                <c:pt idx="2">
                  <c:v>-23.00333279900757</c:v>
                </c:pt>
                <c:pt idx="3">
                  <c:v>-21.06995044739543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Aluminio!$N$17:$Q$17</c:f>
                <c:numCache>
                  <c:formatCode>General</c:formatCode>
                  <c:ptCount val="4"/>
                  <c:pt idx="0">
                    <c:v>26.95487656905634</c:v>
                  </c:pt>
                  <c:pt idx="1">
                    <c:v>14.56084458743592</c:v>
                  </c:pt>
                  <c:pt idx="2">
                    <c:v>9.581924496184561</c:v>
                  </c:pt>
                  <c:pt idx="3">
                    <c:v>1.096823244308948</c:v>
                  </c:pt>
                </c:numCache>
              </c:numRef>
            </c:plus>
            <c:minus>
              <c:numRef>
                <c:f>Aluminio!$N$17:$Q$17</c:f>
                <c:numCache>
                  <c:formatCode>General</c:formatCode>
                  <c:ptCount val="4"/>
                  <c:pt idx="0">
                    <c:v>26.95487656905634</c:v>
                  </c:pt>
                  <c:pt idx="1">
                    <c:v>14.56084458743592</c:v>
                  </c:pt>
                  <c:pt idx="2">
                    <c:v>9.581924496184561</c:v>
                  </c:pt>
                  <c:pt idx="3">
                    <c:v>1.096823244308948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Aluminio!$J$17:$M$17</c:f>
              <c:numCache>
                <c:formatCode>0.0000</c:formatCode>
                <c:ptCount val="4"/>
                <c:pt idx="0">
                  <c:v>17.73703840759332</c:v>
                </c:pt>
                <c:pt idx="1">
                  <c:v>5.680841308207172</c:v>
                </c:pt>
                <c:pt idx="2">
                  <c:v>7.207573686189393</c:v>
                </c:pt>
                <c:pt idx="3">
                  <c:v>21.75814537748163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Aluminio!$N$18:$Q$18</c:f>
                <c:numCache>
                  <c:formatCode>General</c:formatCode>
                  <c:ptCount val="4"/>
                  <c:pt idx="0">
                    <c:v>4.694733797740416</c:v>
                  </c:pt>
                  <c:pt idx="1">
                    <c:v>18.07308212672698</c:v>
                  </c:pt>
                  <c:pt idx="2">
                    <c:v>12.34823304796747</c:v>
                  </c:pt>
                  <c:pt idx="3">
                    <c:v>1.544907519217802</c:v>
                  </c:pt>
                </c:numCache>
              </c:numRef>
            </c:plus>
            <c:minus>
              <c:numRef>
                <c:f>Aluminio!$N$18:$Q$18</c:f>
                <c:numCache>
                  <c:formatCode>General</c:formatCode>
                  <c:ptCount val="4"/>
                  <c:pt idx="0">
                    <c:v>4.694733797740416</c:v>
                  </c:pt>
                  <c:pt idx="1">
                    <c:v>18.07308212672698</c:v>
                  </c:pt>
                  <c:pt idx="2">
                    <c:v>12.34823304796747</c:v>
                  </c:pt>
                  <c:pt idx="3">
                    <c:v>1.544907519217802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Aluminio!$J$18:$M$18</c:f>
              <c:numCache>
                <c:formatCode>0.0000</c:formatCode>
                <c:ptCount val="4"/>
                <c:pt idx="0">
                  <c:v>3.634612542995808</c:v>
                </c:pt>
                <c:pt idx="1">
                  <c:v>-14.58823323603109</c:v>
                </c:pt>
                <c:pt idx="2">
                  <c:v>-11.66438258448861</c:v>
                </c:pt>
                <c:pt idx="3">
                  <c:v>10.25814139629244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Aluminio!$N$19:$Q$19</c:f>
                <c:numCache>
                  <c:formatCode>General</c:formatCode>
                  <c:ptCount val="4"/>
                  <c:pt idx="0">
                    <c:v>8.550755572588897</c:v>
                  </c:pt>
                  <c:pt idx="1">
                    <c:v>4.66117482805319</c:v>
                  </c:pt>
                  <c:pt idx="2">
                    <c:v>2.73680613966789</c:v>
                  </c:pt>
                  <c:pt idx="3">
                    <c:v>0.421350026930378</c:v>
                  </c:pt>
                </c:numCache>
              </c:numRef>
            </c:plus>
            <c:minus>
              <c:numRef>
                <c:f>Aluminio!$N$19:$Q$19</c:f>
                <c:numCache>
                  <c:formatCode>General</c:formatCode>
                  <c:ptCount val="4"/>
                  <c:pt idx="0">
                    <c:v>8.550755572588897</c:v>
                  </c:pt>
                  <c:pt idx="1">
                    <c:v>4.66117482805319</c:v>
                  </c:pt>
                  <c:pt idx="2">
                    <c:v>2.73680613966789</c:v>
                  </c:pt>
                  <c:pt idx="3">
                    <c:v>0.421350026930378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Aluminio!$J$19:$M$19</c:f>
              <c:numCache>
                <c:formatCode>0.0000</c:formatCode>
                <c:ptCount val="4"/>
                <c:pt idx="0">
                  <c:v>2.613313700538284</c:v>
                </c:pt>
                <c:pt idx="1">
                  <c:v>-3.712966070897109</c:v>
                </c:pt>
                <c:pt idx="2">
                  <c:v>-2.425653999700644</c:v>
                </c:pt>
                <c:pt idx="3">
                  <c:v>7.626544363748871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Aluminio!$N$20:$Q$20</c:f>
                <c:numCache>
                  <c:formatCode>General</c:formatCode>
                  <c:ptCount val="4"/>
                  <c:pt idx="0">
                    <c:v>0.859861537875611</c:v>
                  </c:pt>
                  <c:pt idx="1">
                    <c:v>1.533939207228307</c:v>
                  </c:pt>
                  <c:pt idx="2">
                    <c:v>1.725193933364851</c:v>
                  </c:pt>
                  <c:pt idx="3">
                    <c:v>0.41083234817518</c:v>
                  </c:pt>
                </c:numCache>
              </c:numRef>
            </c:plus>
            <c:minus>
              <c:numRef>
                <c:f>Aluminio!$N$20:$Q$20</c:f>
                <c:numCache>
                  <c:formatCode>General</c:formatCode>
                  <c:ptCount val="4"/>
                  <c:pt idx="0">
                    <c:v>0.859861537875611</c:v>
                  </c:pt>
                  <c:pt idx="1">
                    <c:v>1.533939207228307</c:v>
                  </c:pt>
                  <c:pt idx="2">
                    <c:v>1.725193933364851</c:v>
                  </c:pt>
                  <c:pt idx="3">
                    <c:v>0.41083234817518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Aluminio!$J$20:$M$20</c:f>
              <c:numCache>
                <c:formatCode>0.0000</c:formatCode>
                <c:ptCount val="4"/>
                <c:pt idx="0">
                  <c:v>1.159802565127686</c:v>
                </c:pt>
                <c:pt idx="1">
                  <c:v>-2.205566095792556</c:v>
                </c:pt>
                <c:pt idx="2">
                  <c:v>-1.145254860876748</c:v>
                </c:pt>
                <c:pt idx="3">
                  <c:v>10.87271035745014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455760"/>
        <c:axId val="-412451728"/>
      </c:scatterChart>
      <c:valAx>
        <c:axId val="-412455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451728"/>
        <c:crosses val="autoZero"/>
        <c:crossBetween val="midCat"/>
      </c:valAx>
      <c:valAx>
        <c:axId val="-412451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4557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600" b="1" i="0" u="none" strike="noStrike" baseline="0">
                <a:effectLst/>
              </a:rPr>
              <a:t>Aluminio</a:t>
            </a:r>
            <a:r>
              <a:rPr lang="es-ES_tradnl"/>
              <a:t>,</a:t>
            </a:r>
            <a:r>
              <a:rPr lang="es-ES_tradnl" baseline="0"/>
              <a:t> T.A, 10%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Aluminio!$N$11:$Q$11</c:f>
                <c:numCache>
                  <c:formatCode>General</c:formatCode>
                  <c:ptCount val="4"/>
                  <c:pt idx="0">
                    <c:v>3.102038715078931</c:v>
                  </c:pt>
                  <c:pt idx="1">
                    <c:v>2.433542226506791</c:v>
                  </c:pt>
                  <c:pt idx="2">
                    <c:v>1.305974100090556</c:v>
                  </c:pt>
                  <c:pt idx="3">
                    <c:v>0.18738498032831</c:v>
                  </c:pt>
                </c:numCache>
              </c:numRef>
            </c:plus>
            <c:minus>
              <c:numRef>
                <c:f>Aluminio!$N$11:$Q$11</c:f>
                <c:numCache>
                  <c:formatCode>General</c:formatCode>
                  <c:ptCount val="4"/>
                  <c:pt idx="0">
                    <c:v>3.102038715078931</c:v>
                  </c:pt>
                  <c:pt idx="1">
                    <c:v>2.433542226506791</c:v>
                  </c:pt>
                  <c:pt idx="2">
                    <c:v>1.305974100090556</c:v>
                  </c:pt>
                  <c:pt idx="3">
                    <c:v>0.18738498032831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Aluminio!$J$11:$M$11</c:f>
              <c:numCache>
                <c:formatCode>0.0000</c:formatCode>
                <c:ptCount val="4"/>
                <c:pt idx="0">
                  <c:v>-14.39052805477307</c:v>
                </c:pt>
                <c:pt idx="1">
                  <c:v>-13.14852812585565</c:v>
                </c:pt>
                <c:pt idx="2">
                  <c:v>-11.72194683332012</c:v>
                </c:pt>
                <c:pt idx="3">
                  <c:v>-13.8686423552368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Aluminio!$N$21:$Q$21</c:f>
                <c:numCache>
                  <c:formatCode>General</c:formatCode>
                  <c:ptCount val="4"/>
                  <c:pt idx="0">
                    <c:v>6.487844924534676</c:v>
                  </c:pt>
                  <c:pt idx="1">
                    <c:v>1.347558473305053</c:v>
                  </c:pt>
                  <c:pt idx="2">
                    <c:v>1.447417977966802</c:v>
                  </c:pt>
                  <c:pt idx="3">
                    <c:v>0.354708916451465</c:v>
                  </c:pt>
                </c:numCache>
              </c:numRef>
            </c:plus>
            <c:minus>
              <c:numRef>
                <c:f>Aluminio!$N$21:$Q$21</c:f>
                <c:numCache>
                  <c:formatCode>General</c:formatCode>
                  <c:ptCount val="4"/>
                  <c:pt idx="0">
                    <c:v>6.487844924534676</c:v>
                  </c:pt>
                  <c:pt idx="1">
                    <c:v>1.347558473305053</c:v>
                  </c:pt>
                  <c:pt idx="2">
                    <c:v>1.447417977966802</c:v>
                  </c:pt>
                  <c:pt idx="3">
                    <c:v>0.354708916451465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Aluminio!$J$21:$M$21</c:f>
              <c:numCache>
                <c:formatCode>0.0000</c:formatCode>
                <c:ptCount val="4"/>
                <c:pt idx="0">
                  <c:v>41.36380755903279</c:v>
                </c:pt>
                <c:pt idx="1">
                  <c:v>17.69020752673345</c:v>
                </c:pt>
                <c:pt idx="2">
                  <c:v>14.87520982290693</c:v>
                </c:pt>
                <c:pt idx="3">
                  <c:v>1.652626627898341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Aluminio!$N$22:$Q$22</c:f>
                <c:numCache>
                  <c:formatCode>General</c:formatCode>
                  <c:ptCount val="4"/>
                  <c:pt idx="0">
                    <c:v>2.785230916670356</c:v>
                  </c:pt>
                  <c:pt idx="1">
                    <c:v>1.708541349125533</c:v>
                  </c:pt>
                  <c:pt idx="2">
                    <c:v>0.94046443533353</c:v>
                  </c:pt>
                  <c:pt idx="3">
                    <c:v>0.222290282127865</c:v>
                  </c:pt>
                </c:numCache>
              </c:numRef>
            </c:plus>
            <c:minus>
              <c:numRef>
                <c:f>Aluminio!$N$22:$Q$22</c:f>
                <c:numCache>
                  <c:formatCode>General</c:formatCode>
                  <c:ptCount val="4"/>
                  <c:pt idx="0">
                    <c:v>2.785230916670356</c:v>
                  </c:pt>
                  <c:pt idx="1">
                    <c:v>1.708541349125533</c:v>
                  </c:pt>
                  <c:pt idx="2">
                    <c:v>0.94046443533353</c:v>
                  </c:pt>
                  <c:pt idx="3">
                    <c:v>0.222290282127865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Aluminio!$J$22:$M$22</c:f>
              <c:numCache>
                <c:formatCode>0.0000</c:formatCode>
                <c:ptCount val="4"/>
                <c:pt idx="0">
                  <c:v>28.77546486742057</c:v>
                </c:pt>
                <c:pt idx="1">
                  <c:v>11.35695549892441</c:v>
                </c:pt>
                <c:pt idx="2">
                  <c:v>8.135732145515284</c:v>
                </c:pt>
                <c:pt idx="3">
                  <c:v>-1.996054630231834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Aluminio!$N$23:$Q$23</c:f>
                <c:numCache>
                  <c:formatCode>General</c:formatCode>
                  <c:ptCount val="4"/>
                  <c:pt idx="0">
                    <c:v>0.950878900371342</c:v>
                  </c:pt>
                  <c:pt idx="1">
                    <c:v>0.861795834754135</c:v>
                  </c:pt>
                  <c:pt idx="2">
                    <c:v>1.703448186798585</c:v>
                  </c:pt>
                  <c:pt idx="3">
                    <c:v>0.247001233777196</c:v>
                  </c:pt>
                </c:numCache>
              </c:numRef>
            </c:plus>
            <c:minus>
              <c:numRef>
                <c:f>Aluminio!$N$23:$Q$23</c:f>
                <c:numCache>
                  <c:formatCode>General</c:formatCode>
                  <c:ptCount val="4"/>
                  <c:pt idx="0">
                    <c:v>0.950878900371342</c:v>
                  </c:pt>
                  <c:pt idx="1">
                    <c:v>0.861795834754135</c:v>
                  </c:pt>
                  <c:pt idx="2">
                    <c:v>1.703448186798585</c:v>
                  </c:pt>
                  <c:pt idx="3">
                    <c:v>0.247001233777196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Aluminio!$J$23:$M$23</c:f>
              <c:numCache>
                <c:formatCode>0.0000</c:formatCode>
                <c:ptCount val="4"/>
                <c:pt idx="0">
                  <c:v>39.03741374628818</c:v>
                </c:pt>
                <c:pt idx="1">
                  <c:v>12.85529101071996</c:v>
                </c:pt>
                <c:pt idx="2">
                  <c:v>11.56145025182162</c:v>
                </c:pt>
                <c:pt idx="3">
                  <c:v>-7.935656541855431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Aluminio!$N$24:$Q$24</c:f>
                <c:numCache>
                  <c:formatCode>General</c:formatCode>
                  <c:ptCount val="4"/>
                  <c:pt idx="0">
                    <c:v>3.756307802205884</c:v>
                  </c:pt>
                  <c:pt idx="1">
                    <c:v>3.554302246082093</c:v>
                  </c:pt>
                  <c:pt idx="2">
                    <c:v>2.490615262910729</c:v>
                  </c:pt>
                  <c:pt idx="3">
                    <c:v>0.346733802542232</c:v>
                  </c:pt>
                </c:numCache>
              </c:numRef>
            </c:plus>
            <c:minus>
              <c:numRef>
                <c:f>Aluminio!$N$24:$Q$24</c:f>
                <c:numCache>
                  <c:formatCode>General</c:formatCode>
                  <c:ptCount val="4"/>
                  <c:pt idx="0">
                    <c:v>3.756307802205884</c:v>
                  </c:pt>
                  <c:pt idx="1">
                    <c:v>3.554302246082093</c:v>
                  </c:pt>
                  <c:pt idx="2">
                    <c:v>2.490615262910729</c:v>
                  </c:pt>
                  <c:pt idx="3">
                    <c:v>0.346733802542232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Aluminio!$J$24:$M$24</c:f>
              <c:numCache>
                <c:formatCode>0.0000</c:formatCode>
                <c:ptCount val="4"/>
                <c:pt idx="0">
                  <c:v>36.86186672237243</c:v>
                </c:pt>
                <c:pt idx="1">
                  <c:v>9.998636587704464</c:v>
                </c:pt>
                <c:pt idx="2">
                  <c:v>5.692076419405862</c:v>
                </c:pt>
                <c:pt idx="3">
                  <c:v>-6.292965566222398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89124160"/>
        <c:axId val="-489120400"/>
      </c:scatterChart>
      <c:valAx>
        <c:axId val="-489124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120400"/>
        <c:crosses val="autoZero"/>
        <c:crossBetween val="midCat"/>
      </c:valAx>
      <c:valAx>
        <c:axId val="-48912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124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 sz="1400" b="1" i="0" u="none" strike="noStrike" baseline="0">
                <a:effectLst/>
              </a:rPr>
              <a:t>Aluminio, 5%</a:t>
            </a:r>
            <a:r>
              <a:rPr lang="es-ES_tradnl"/>
              <a:t>,</a:t>
            </a:r>
          </a:p>
        </c:rich>
      </c:tx>
      <c:layout>
        <c:manualLayout>
          <c:xMode val="edge"/>
          <c:yMode val="edge"/>
          <c:x val="0.414197975222148"/>
          <c:y val="0.03487367902210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(Aluminio!$M$13,Aluminio!$M$7)</c:f>
              <c:numCache>
                <c:formatCode>0.0000</c:formatCode>
                <c:ptCount val="2"/>
                <c:pt idx="0">
                  <c:v>-5.530311214944216</c:v>
                </c:pt>
                <c:pt idx="1">
                  <c:v>51.34629076322891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(Aluminio!$M$14,Aluminio!$M$8)</c:f>
              <c:numCache>
                <c:formatCode>0.0000</c:formatCode>
                <c:ptCount val="2"/>
                <c:pt idx="0">
                  <c:v>-18.11180057238258</c:v>
                </c:pt>
                <c:pt idx="1">
                  <c:v>36.29186064372343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(Aluminio!$M$15,Aluminio!$M$9)</c:f>
              <c:numCache>
                <c:formatCode>0.0000</c:formatCode>
                <c:ptCount val="2"/>
                <c:pt idx="0">
                  <c:v>-13.49584437131944</c:v>
                </c:pt>
                <c:pt idx="1">
                  <c:v>47.50063014808906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(Aluminio!$M$16,Aluminio!$M$10)</c:f>
              <c:numCache>
                <c:formatCode>0.0000</c:formatCode>
                <c:ptCount val="2"/>
                <c:pt idx="0">
                  <c:v>-19.56953516882489</c:v>
                </c:pt>
                <c:pt idx="1">
                  <c:v>34.40122690392576</c:v>
                </c:pt>
              </c:numCache>
            </c:numRef>
          </c:yVal>
          <c:smooth val="1"/>
        </c:ser>
        <c:ser>
          <c:idx val="4"/>
          <c:order val="4"/>
          <c:tx>
            <c:v>Benzoato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(Aluminio!$M$11,Aluminio!$M$5)</c:f>
              <c:numCache>
                <c:formatCode>0.0000</c:formatCode>
                <c:ptCount val="2"/>
                <c:pt idx="0">
                  <c:v>-13.8686423552368</c:v>
                </c:pt>
                <c:pt idx="1">
                  <c:v>-21.06995044739543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417200"/>
        <c:axId val="-412413440"/>
      </c:scatterChart>
      <c:valAx>
        <c:axId val="-412417200"/>
        <c:scaling>
          <c:orientation val="minMax"/>
          <c:min val="2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Temperatura (ºC)</a:t>
                </a:r>
              </a:p>
            </c:rich>
          </c:tx>
          <c:layout>
            <c:manualLayout>
              <c:xMode val="edge"/>
              <c:yMode val="edge"/>
              <c:x val="0.452105945998794"/>
              <c:y val="0.7657300264443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413440"/>
        <c:crosses val="autoZero"/>
        <c:crossBetween val="midCat"/>
      </c:valAx>
      <c:valAx>
        <c:axId val="-41241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417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ES_tradnl" sz="1400" b="1" i="0" u="none" strike="noStrike" baseline="0">
                <a:effectLst/>
              </a:rPr>
              <a:t>Aluminio, 10%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1.0</c:v>
                </c:pt>
              </c:numLit>
            </c:plus>
            <c:minus>
              <c:numLit>
                <c:formatCode>General</c:formatCode>
                <c:ptCount val="1"/>
                <c:pt idx="0">
                  <c:v>1.0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(Aluminio!$M$21,Aluminio!$M$17)</c:f>
              <c:numCache>
                <c:formatCode>0.0000</c:formatCode>
                <c:ptCount val="2"/>
                <c:pt idx="0">
                  <c:v>1.652626627898341</c:v>
                </c:pt>
                <c:pt idx="1">
                  <c:v>21.75814537748163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(Aluminio!$M$22,Aluminio!$M$18)</c:f>
              <c:numCache>
                <c:formatCode>0.0000</c:formatCode>
                <c:ptCount val="2"/>
                <c:pt idx="0">
                  <c:v>-1.996054630231834</c:v>
                </c:pt>
                <c:pt idx="1">
                  <c:v>10.25814139629244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(Aluminio!$M$23,Aluminio!$M$19)</c:f>
              <c:numCache>
                <c:formatCode>0.0000</c:formatCode>
                <c:ptCount val="2"/>
                <c:pt idx="0">
                  <c:v>-7.935656541855431</c:v>
                </c:pt>
                <c:pt idx="1">
                  <c:v>7.626544363748871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(Aluminio!$M$24,Aluminio!$M$20)</c:f>
              <c:numCache>
                <c:formatCode>0.0000</c:formatCode>
                <c:ptCount val="2"/>
                <c:pt idx="0">
                  <c:v>-6.292965566222398</c:v>
                </c:pt>
                <c:pt idx="1">
                  <c:v>10.87271035745014</c:v>
                </c:pt>
              </c:numCache>
            </c:numRef>
          </c:yVal>
          <c:smooth val="1"/>
        </c:ser>
        <c:ser>
          <c:idx val="4"/>
          <c:order val="4"/>
          <c:tx>
            <c:v>Benzoato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(Aluminio!$M$11,Aluminio!$M$5)</c:f>
              <c:numCache>
                <c:formatCode>0.0000</c:formatCode>
                <c:ptCount val="2"/>
                <c:pt idx="0">
                  <c:v>-13.8686423552368</c:v>
                </c:pt>
                <c:pt idx="1">
                  <c:v>-21.06995044739543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2372720"/>
        <c:axId val="-412368960"/>
      </c:scatterChart>
      <c:valAx>
        <c:axId val="-412372720"/>
        <c:scaling>
          <c:orientation val="minMax"/>
          <c:min val="2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Temperatura (ºC)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368960"/>
        <c:crosses val="autoZero"/>
        <c:crossBetween val="midCat"/>
      </c:valAx>
      <c:valAx>
        <c:axId val="-412368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23727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 ºC, ácido 2.23% 2'!$M$10:$M$17</c:f>
                <c:numCache>
                  <c:formatCode>General</c:formatCode>
                  <c:ptCount val="8"/>
                  <c:pt idx="0">
                    <c:v>9.96857069630819</c:v>
                  </c:pt>
                  <c:pt idx="1">
                    <c:v>3.879583776054983</c:v>
                  </c:pt>
                  <c:pt idx="2">
                    <c:v>2.159742522136643</c:v>
                  </c:pt>
                  <c:pt idx="3">
                    <c:v>1.503179622750977</c:v>
                  </c:pt>
                  <c:pt idx="4">
                    <c:v>0.354774080221046</c:v>
                  </c:pt>
                  <c:pt idx="5">
                    <c:v>0.337177770354005</c:v>
                  </c:pt>
                  <c:pt idx="6">
                    <c:v>0.210943099802823</c:v>
                  </c:pt>
                  <c:pt idx="7">
                    <c:v>0.196869723332683</c:v>
                  </c:pt>
                </c:numCache>
              </c:numRef>
            </c:plus>
            <c:minus>
              <c:numRef>
                <c:f>'Corridas a 60 ºC, ácido 2.23% 2'!$M$10:$M$17</c:f>
                <c:numCache>
                  <c:formatCode>General</c:formatCode>
                  <c:ptCount val="8"/>
                  <c:pt idx="0">
                    <c:v>9.96857069630819</c:v>
                  </c:pt>
                  <c:pt idx="1">
                    <c:v>3.879583776054983</c:v>
                  </c:pt>
                  <c:pt idx="2">
                    <c:v>2.159742522136643</c:v>
                  </c:pt>
                  <c:pt idx="3">
                    <c:v>1.503179622750977</c:v>
                  </c:pt>
                  <c:pt idx="4">
                    <c:v>0.354774080221046</c:v>
                  </c:pt>
                  <c:pt idx="5">
                    <c:v>0.337177770354005</c:v>
                  </c:pt>
                  <c:pt idx="6">
                    <c:v>0.210943099802823</c:v>
                  </c:pt>
                  <c:pt idx="7">
                    <c:v>0.196869723332683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 ºC, ácido 2.23% 2'!$BJ$10:$BJ$17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4.5</c:v>
                </c:pt>
                <c:pt idx="4">
                  <c:v>24.0</c:v>
                </c:pt>
                <c:pt idx="5">
                  <c:v>26.0</c:v>
                </c:pt>
                <c:pt idx="6">
                  <c:v>48.0</c:v>
                </c:pt>
                <c:pt idx="7">
                  <c:v>50.0</c:v>
                </c:pt>
              </c:numCache>
            </c:numRef>
          </c:xVal>
          <c:yVal>
            <c:numRef>
              <c:f>'Corridas a 60 ºC, ácido 2.23% 2'!$L$10:$L$17</c:f>
              <c:numCache>
                <c:formatCode>0.00000</c:formatCode>
                <c:ptCount val="8"/>
                <c:pt idx="0">
                  <c:v>70.91037071333578</c:v>
                </c:pt>
                <c:pt idx="1">
                  <c:v>37.80660214791884</c:v>
                </c:pt>
                <c:pt idx="2">
                  <c:v>26.48099116199214</c:v>
                </c:pt>
                <c:pt idx="3">
                  <c:v>18.39685695886168</c:v>
                </c:pt>
                <c:pt idx="4">
                  <c:v>4.559527500342938</c:v>
                </c:pt>
                <c:pt idx="5">
                  <c:v>4.304055780994073</c:v>
                </c:pt>
                <c:pt idx="6">
                  <c:v>2.932671268775874</c:v>
                </c:pt>
                <c:pt idx="7">
                  <c:v>2.898258544077657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467376"/>
        <c:axId val="-416463344"/>
      </c:scatterChart>
      <c:valAx>
        <c:axId val="-416467376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463344"/>
        <c:crosses val="autoZero"/>
        <c:crossBetween val="midCat"/>
      </c:valAx>
      <c:valAx>
        <c:axId val="-416463344"/>
        <c:scaling>
          <c:orientation val="minMax"/>
          <c:max val="8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467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600" b="1" i="0" u="none" strike="noStrike" baseline="0">
                <a:effectLst/>
              </a:rPr>
              <a:t>Aluminio</a:t>
            </a:r>
            <a:r>
              <a:rPr lang="es-ES_tradnl" sz="1600" b="1" i="0" u="none" strike="noStrike" baseline="0"/>
              <a:t> </a:t>
            </a:r>
            <a:r>
              <a:rPr lang="es-ES_tradnl"/>
              <a:t>,</a:t>
            </a:r>
            <a:r>
              <a:rPr lang="es-ES_tradnl" baseline="0"/>
              <a:t> T.A, 1%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Aluminio!$N$11:$Q$11</c:f>
                <c:numCache>
                  <c:formatCode>General</c:formatCode>
                  <c:ptCount val="4"/>
                  <c:pt idx="0">
                    <c:v>3.102038715078931</c:v>
                  </c:pt>
                  <c:pt idx="1">
                    <c:v>2.433542226506791</c:v>
                  </c:pt>
                  <c:pt idx="2">
                    <c:v>1.305974100090556</c:v>
                  </c:pt>
                  <c:pt idx="3">
                    <c:v>0.18738498032831</c:v>
                  </c:pt>
                </c:numCache>
              </c:numRef>
            </c:plus>
            <c:minus>
              <c:numRef>
                <c:f>Aluminio!$N$11:$Q$11</c:f>
                <c:numCache>
                  <c:formatCode>General</c:formatCode>
                  <c:ptCount val="4"/>
                  <c:pt idx="0">
                    <c:v>3.102038715078931</c:v>
                  </c:pt>
                  <c:pt idx="1">
                    <c:v>2.433542226506791</c:v>
                  </c:pt>
                  <c:pt idx="2">
                    <c:v>1.305974100090556</c:v>
                  </c:pt>
                  <c:pt idx="3">
                    <c:v>0.18738498032831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Aluminio!$J$11:$M$11</c:f>
              <c:numCache>
                <c:formatCode>0.0000</c:formatCode>
                <c:ptCount val="4"/>
                <c:pt idx="0">
                  <c:v>-14.39052805477307</c:v>
                </c:pt>
                <c:pt idx="1">
                  <c:v>-13.14852812585565</c:v>
                </c:pt>
                <c:pt idx="2">
                  <c:v>-11.72194683332012</c:v>
                </c:pt>
                <c:pt idx="3">
                  <c:v>-13.8686423552368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Aluminio!$N$29:$Q$29</c:f>
                <c:numCache>
                  <c:formatCode>General</c:formatCode>
                  <c:ptCount val="4"/>
                  <c:pt idx="0">
                    <c:v>4.771845193849644</c:v>
                  </c:pt>
                  <c:pt idx="1">
                    <c:v>1.912163127596377</c:v>
                  </c:pt>
                  <c:pt idx="2">
                    <c:v>1.213487693966578</c:v>
                  </c:pt>
                  <c:pt idx="3">
                    <c:v>0.205031293369164</c:v>
                  </c:pt>
                </c:numCache>
              </c:numRef>
            </c:plus>
            <c:minus>
              <c:numRef>
                <c:f>Aluminio!$N$29:$Q$29</c:f>
                <c:numCache>
                  <c:formatCode>General</c:formatCode>
                  <c:ptCount val="4"/>
                  <c:pt idx="0">
                    <c:v>4.771845193849644</c:v>
                  </c:pt>
                  <c:pt idx="1">
                    <c:v>1.912163127596377</c:v>
                  </c:pt>
                  <c:pt idx="2">
                    <c:v>1.213487693966578</c:v>
                  </c:pt>
                  <c:pt idx="3">
                    <c:v>0.205031293369164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Aluminio!$J$29:$M$29</c:f>
              <c:numCache>
                <c:formatCode>0.0000</c:formatCode>
                <c:ptCount val="4"/>
                <c:pt idx="0">
                  <c:v>-7.082984678592136</c:v>
                </c:pt>
                <c:pt idx="1">
                  <c:v>-20.80592304440355</c:v>
                </c:pt>
                <c:pt idx="2">
                  <c:v>-21.34111302761495</c:v>
                </c:pt>
                <c:pt idx="3">
                  <c:v>-25.42673679933561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Aluminio!$N$30:$Q$30</c:f>
                <c:numCache>
                  <c:formatCode>General</c:formatCode>
                  <c:ptCount val="4"/>
                  <c:pt idx="0">
                    <c:v>28.41588377471925</c:v>
                  </c:pt>
                  <c:pt idx="1">
                    <c:v>13.65879039148903</c:v>
                  </c:pt>
                  <c:pt idx="2">
                    <c:v>8.995497873921507</c:v>
                  </c:pt>
                  <c:pt idx="3">
                    <c:v>1.104768903997717</c:v>
                  </c:pt>
                </c:numCache>
              </c:numRef>
            </c:plus>
            <c:minus>
              <c:numRef>
                <c:f>Aluminio!$N$30:$Q$30</c:f>
                <c:numCache>
                  <c:formatCode>General</c:formatCode>
                  <c:ptCount val="4"/>
                  <c:pt idx="0">
                    <c:v>28.41588377471925</c:v>
                  </c:pt>
                  <c:pt idx="1">
                    <c:v>13.65879039148903</c:v>
                  </c:pt>
                  <c:pt idx="2">
                    <c:v>8.995497873921507</c:v>
                  </c:pt>
                  <c:pt idx="3">
                    <c:v>1.104768903997717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Aluminio!$J$30:$M$30</c:f>
              <c:numCache>
                <c:formatCode>0.0000</c:formatCode>
                <c:ptCount val="4"/>
                <c:pt idx="0">
                  <c:v>10.74454582556894</c:v>
                </c:pt>
                <c:pt idx="1">
                  <c:v>-1.072890428391604</c:v>
                </c:pt>
                <c:pt idx="2">
                  <c:v>-2.930786186405951</c:v>
                </c:pt>
                <c:pt idx="3">
                  <c:v>-7.066423069552763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Aluminio!$N$31:$Q$31</c:f>
                <c:numCache>
                  <c:formatCode>General</c:formatCode>
                  <c:ptCount val="4"/>
                  <c:pt idx="0">
                    <c:v>0.924166746206075</c:v>
                  </c:pt>
                  <c:pt idx="1">
                    <c:v>7.40321213315964</c:v>
                  </c:pt>
                  <c:pt idx="2">
                    <c:v>3.909362783702906</c:v>
                  </c:pt>
                  <c:pt idx="3">
                    <c:v>0.320848882495391</c:v>
                  </c:pt>
                </c:numCache>
              </c:numRef>
            </c:plus>
            <c:minus>
              <c:numRef>
                <c:f>Aluminio!$N$31:$Q$31</c:f>
                <c:numCache>
                  <c:formatCode>General</c:formatCode>
                  <c:ptCount val="4"/>
                  <c:pt idx="0">
                    <c:v>0.924166746206075</c:v>
                  </c:pt>
                  <c:pt idx="1">
                    <c:v>7.40321213315964</c:v>
                  </c:pt>
                  <c:pt idx="2">
                    <c:v>3.909362783702906</c:v>
                  </c:pt>
                  <c:pt idx="3">
                    <c:v>0.320848882495391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Aluminio!$J$31:$M$31</c:f>
              <c:numCache>
                <c:formatCode>0.0000</c:formatCode>
                <c:ptCount val="4"/>
                <c:pt idx="0">
                  <c:v>1.019200694618206</c:v>
                </c:pt>
                <c:pt idx="1">
                  <c:v>-5.93681745615714</c:v>
                </c:pt>
                <c:pt idx="2">
                  <c:v>-27.23724494149096</c:v>
                </c:pt>
                <c:pt idx="3">
                  <c:v>-28.82833121094438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Aluminio!$N$32:$Q$32</c:f>
                <c:numCache>
                  <c:formatCode>General</c:formatCode>
                  <c:ptCount val="4"/>
                  <c:pt idx="0">
                    <c:v>5.059808323265206</c:v>
                  </c:pt>
                  <c:pt idx="1">
                    <c:v>2.735868604144436</c:v>
                  </c:pt>
                  <c:pt idx="2">
                    <c:v>1.984844539466327</c:v>
                  </c:pt>
                  <c:pt idx="3">
                    <c:v>0.26802332671777</c:v>
                  </c:pt>
                </c:numCache>
              </c:numRef>
            </c:plus>
            <c:minus>
              <c:numRef>
                <c:f>Aluminio!$N$32:$Q$32</c:f>
                <c:numCache>
                  <c:formatCode>General</c:formatCode>
                  <c:ptCount val="4"/>
                  <c:pt idx="0">
                    <c:v>5.059808323265206</c:v>
                  </c:pt>
                  <c:pt idx="1">
                    <c:v>2.735868604144436</c:v>
                  </c:pt>
                  <c:pt idx="2">
                    <c:v>1.984844539466327</c:v>
                  </c:pt>
                  <c:pt idx="3">
                    <c:v>0.26802332671777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Aluminio!$J$32:$M$32</c:f>
              <c:numCache>
                <c:formatCode>0.0000</c:formatCode>
                <c:ptCount val="4"/>
                <c:pt idx="0">
                  <c:v>-32.69704173972733</c:v>
                </c:pt>
                <c:pt idx="1">
                  <c:v>-38.9808942614609</c:v>
                </c:pt>
                <c:pt idx="2">
                  <c:v>-39.99211187543394</c:v>
                </c:pt>
                <c:pt idx="3">
                  <c:v>-43.25608012529287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354208"/>
        <c:axId val="-413350176"/>
      </c:scatterChart>
      <c:valAx>
        <c:axId val="-413354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350176"/>
        <c:crosses val="autoZero"/>
        <c:crossBetween val="midCat"/>
      </c:valAx>
      <c:valAx>
        <c:axId val="-413350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3542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44546A"/>
                </a:solidFill>
                <a:latin typeface="+mn-lt"/>
                <a:ea typeface="+mn-ea"/>
                <a:cs typeface="+mn-cs"/>
              </a:defRPr>
            </a:pPr>
            <a:r>
              <a:rPr lang="es-ES_tradnl" sz="1600" b="1" i="0" u="none" strike="noStrike" baseline="0">
                <a:effectLst/>
              </a:rPr>
              <a:t>Aluminio</a:t>
            </a:r>
            <a:r>
              <a:rPr lang="es-ES_tradnl"/>
              <a:t>,</a:t>
            </a:r>
            <a:r>
              <a:rPr lang="es-ES_tradnl" baseline="0"/>
              <a:t> 60ºC, 1%</a:t>
            </a:r>
            <a:endParaRPr lang="es-ES_tradn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600" b="1" i="0" u="none" strike="noStrike" kern="1200" baseline="0">
              <a:solidFill>
                <a:srgbClr val="44546A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Benzoato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Aluminio!$N$5:$Q$5</c:f>
                <c:numCache>
                  <c:formatCode>General</c:formatCode>
                  <c:ptCount val="4"/>
                  <c:pt idx="0">
                    <c:v>27.19332686433601</c:v>
                  </c:pt>
                  <c:pt idx="1">
                    <c:v>14.2310886129483</c:v>
                  </c:pt>
                  <c:pt idx="2">
                    <c:v>9.483583059370582</c:v>
                  </c:pt>
                  <c:pt idx="3">
                    <c:v>1.072959925775796</c:v>
                  </c:pt>
                </c:numCache>
              </c:numRef>
            </c:plus>
            <c:minus>
              <c:numRef>
                <c:f>Aluminio!$N$5:$Q$5</c:f>
                <c:numCache>
                  <c:formatCode>General</c:formatCode>
                  <c:ptCount val="4"/>
                  <c:pt idx="0">
                    <c:v>27.19332686433601</c:v>
                  </c:pt>
                  <c:pt idx="1">
                    <c:v>14.2310886129483</c:v>
                  </c:pt>
                  <c:pt idx="2">
                    <c:v>9.483583059370582</c:v>
                  </c:pt>
                  <c:pt idx="3">
                    <c:v>1.072959925775796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Aluminio!$J$5:$M$5</c:f>
              <c:numCache>
                <c:formatCode>0.0000</c:formatCode>
                <c:ptCount val="4"/>
                <c:pt idx="0">
                  <c:v>-24.805075363908</c:v>
                </c:pt>
                <c:pt idx="1">
                  <c:v>-25.61606838525625</c:v>
                </c:pt>
                <c:pt idx="2">
                  <c:v>-23.00333279900757</c:v>
                </c:pt>
                <c:pt idx="3">
                  <c:v>-21.06995044739543</c:v>
                </c:pt>
              </c:numCache>
            </c:numRef>
          </c:yVal>
          <c:smooth val="1"/>
        </c:ser>
        <c:ser>
          <c:idx val="1"/>
          <c:order val="1"/>
          <c:tx>
            <c:v>Mango con conservador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Aluminio!$N$7:$Q$7</c:f>
                <c:numCache>
                  <c:formatCode>General</c:formatCode>
                  <c:ptCount val="4"/>
                  <c:pt idx="0">
                    <c:v>6.512643213554964</c:v>
                  </c:pt>
                  <c:pt idx="1">
                    <c:v>2.242637359154024</c:v>
                  </c:pt>
                  <c:pt idx="2">
                    <c:v>2.159479192000853</c:v>
                  </c:pt>
                  <c:pt idx="3">
                    <c:v>0.303245132379669</c:v>
                  </c:pt>
                </c:numCache>
              </c:numRef>
            </c:plus>
            <c:minus>
              <c:numRef>
                <c:f>Aluminio!$N$7:$Q$7</c:f>
                <c:numCache>
                  <c:formatCode>General</c:formatCode>
                  <c:ptCount val="4"/>
                  <c:pt idx="0">
                    <c:v>6.512643213554964</c:v>
                  </c:pt>
                  <c:pt idx="1">
                    <c:v>2.242637359154024</c:v>
                  </c:pt>
                  <c:pt idx="2">
                    <c:v>2.159479192000853</c:v>
                  </c:pt>
                  <c:pt idx="3">
                    <c:v>0.303245132379669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Aluminio!$J$25:$M$25</c:f>
              <c:numCache>
                <c:formatCode>0.0000</c:formatCode>
                <c:ptCount val="4"/>
                <c:pt idx="0">
                  <c:v>-24.55188935901018</c:v>
                </c:pt>
                <c:pt idx="1">
                  <c:v>-23.81225141426265</c:v>
                </c:pt>
                <c:pt idx="2">
                  <c:v>-22.1896140010967</c:v>
                </c:pt>
                <c:pt idx="3">
                  <c:v>-42.99806701484144</c:v>
                </c:pt>
              </c:numCache>
            </c:numRef>
          </c:yVal>
          <c:smooth val="1"/>
        </c:ser>
        <c:ser>
          <c:idx val="2"/>
          <c:order val="2"/>
          <c:tx>
            <c:v>Mango sin conservador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Aluminio!$N$8:$Q$8</c:f>
                <c:numCache>
                  <c:formatCode>General</c:formatCode>
                  <c:ptCount val="4"/>
                  <c:pt idx="0">
                    <c:v>13.4190306891</c:v>
                  </c:pt>
                  <c:pt idx="1">
                    <c:v>7.36334029623</c:v>
                  </c:pt>
                  <c:pt idx="2">
                    <c:v>5.08269776274</c:v>
                  </c:pt>
                  <c:pt idx="3">
                    <c:v>0.688059268194</c:v>
                  </c:pt>
                </c:numCache>
              </c:numRef>
            </c:plus>
            <c:minus>
              <c:numRef>
                <c:f>Aluminio!$N$8:$Q$8</c:f>
                <c:numCache>
                  <c:formatCode>General</c:formatCode>
                  <c:ptCount val="4"/>
                  <c:pt idx="0">
                    <c:v>13.4190306891</c:v>
                  </c:pt>
                  <c:pt idx="1">
                    <c:v>7.36334029623</c:v>
                  </c:pt>
                  <c:pt idx="2">
                    <c:v>5.08269776274</c:v>
                  </c:pt>
                  <c:pt idx="3">
                    <c:v>0.688059268194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Aluminio!$J$26:$M$26</c:f>
              <c:numCache>
                <c:formatCode>0.0000</c:formatCode>
                <c:ptCount val="4"/>
                <c:pt idx="0">
                  <c:v>-18.72349461862999</c:v>
                </c:pt>
                <c:pt idx="1">
                  <c:v>-17.47952477697191</c:v>
                </c:pt>
                <c:pt idx="2">
                  <c:v>-13.47534433217665</c:v>
                </c:pt>
                <c:pt idx="3">
                  <c:v>1.189183088475755</c:v>
                </c:pt>
              </c:numCache>
            </c:numRef>
          </c:yVal>
          <c:smooth val="1"/>
        </c:ser>
        <c:ser>
          <c:idx val="3"/>
          <c:order val="3"/>
          <c:tx>
            <c:v>Limón con conservador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Aluminio!$N$25:$Q$25</c:f>
                <c:numCache>
                  <c:formatCode>General</c:formatCode>
                  <c:ptCount val="4"/>
                  <c:pt idx="0">
                    <c:v>1.181448299974195</c:v>
                  </c:pt>
                  <c:pt idx="1">
                    <c:v>0.307917671695615</c:v>
                  </c:pt>
                  <c:pt idx="2">
                    <c:v>0.353077746351042</c:v>
                  </c:pt>
                  <c:pt idx="3">
                    <c:v>2.292268336322641</c:v>
                  </c:pt>
                </c:numCache>
              </c:numRef>
            </c:plus>
            <c:minus>
              <c:numRef>
                <c:f>Aluminio!$N$25:$Q$25</c:f>
                <c:numCache>
                  <c:formatCode>General</c:formatCode>
                  <c:ptCount val="4"/>
                  <c:pt idx="0">
                    <c:v>1.181448299974195</c:v>
                  </c:pt>
                  <c:pt idx="1">
                    <c:v>0.307917671695615</c:v>
                  </c:pt>
                  <c:pt idx="2">
                    <c:v>0.353077746351042</c:v>
                  </c:pt>
                  <c:pt idx="3">
                    <c:v>2.292268336322641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Aluminio!$J$27:$M$27</c:f>
              <c:numCache>
                <c:formatCode>0.0000</c:formatCode>
                <c:ptCount val="4"/>
                <c:pt idx="0">
                  <c:v>-28.51682526352872</c:v>
                </c:pt>
                <c:pt idx="1">
                  <c:v>-25.57626032651593</c:v>
                </c:pt>
                <c:pt idx="2">
                  <c:v>-22.46451710932441</c:v>
                </c:pt>
                <c:pt idx="3">
                  <c:v>-24.1816824436035</c:v>
                </c:pt>
              </c:numCache>
            </c:numRef>
          </c:yVal>
          <c:smooth val="1"/>
        </c:ser>
        <c:ser>
          <c:idx val="4"/>
          <c:order val="4"/>
          <c:tx>
            <c:v>Limón sin conservador 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Aluminio!$N$28:$Q$28</c:f>
                <c:numCache>
                  <c:formatCode>General</c:formatCode>
                  <c:ptCount val="4"/>
                  <c:pt idx="0">
                    <c:v>69.48311542641478</c:v>
                  </c:pt>
                  <c:pt idx="1">
                    <c:v>28.28958283062462</c:v>
                  </c:pt>
                  <c:pt idx="2">
                    <c:v>19.47999115360519</c:v>
                  </c:pt>
                  <c:pt idx="3">
                    <c:v>0.615724671858268</c:v>
                  </c:pt>
                </c:numCache>
              </c:numRef>
            </c:plus>
            <c:minus>
              <c:numRef>
                <c:f>Aluminio!$N$28:$Q$28</c:f>
                <c:numCache>
                  <c:formatCode>General</c:formatCode>
                  <c:ptCount val="4"/>
                  <c:pt idx="0">
                    <c:v>69.48311542641478</c:v>
                  </c:pt>
                  <c:pt idx="1">
                    <c:v>28.28958283062462</c:v>
                  </c:pt>
                  <c:pt idx="2">
                    <c:v>19.47999115360519</c:v>
                  </c:pt>
                  <c:pt idx="3">
                    <c:v>0.615724671858268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</a:schemeClr>
                </a:solidFill>
                <a:round/>
              </a:ln>
              <a:effectLst/>
            </c:spPr>
          </c:errBars>
          <c:xVal>
            <c:numRef>
              <c:f>Aluminio!$AB$4:$AB$7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Aluminio!$J$28:$M$28</c:f>
              <c:numCache>
                <c:formatCode>0.0000</c:formatCode>
                <c:ptCount val="4"/>
                <c:pt idx="0">
                  <c:v>-19.66659307597652</c:v>
                </c:pt>
                <c:pt idx="1">
                  <c:v>-22.5881666968912</c:v>
                </c:pt>
                <c:pt idx="2">
                  <c:v>-19.66957827149559</c:v>
                </c:pt>
                <c:pt idx="3">
                  <c:v>4.289079662207544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307376"/>
        <c:axId val="-489105824"/>
      </c:scatterChart>
      <c:valAx>
        <c:axId val="-41330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 (h)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105824"/>
        <c:crosses val="autoZero"/>
        <c:crossBetween val="midCat"/>
      </c:valAx>
      <c:valAx>
        <c:axId val="-48910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307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ES_tradnl" sz="1400" b="1" i="0" u="none" strike="noStrike" baseline="0">
                <a:effectLst/>
              </a:rPr>
              <a:t>Aluminio, 1%</a:t>
            </a:r>
            <a:endParaRPr lang="es-ES_tradnl" sz="1800" b="1" i="0" u="none" strike="noStrike" baseline="0">
              <a:effectLst/>
            </a:endParaRPr>
          </a:p>
        </c:rich>
      </c:tx>
      <c:layout>
        <c:manualLayout>
          <c:xMode val="edge"/>
          <c:yMode val="edge"/>
          <c:x val="0.409653211327274"/>
          <c:y val="0.03383011210286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(Aluminio!$M$29,Aluminio!$M$25)</c:f>
              <c:numCache>
                <c:formatCode>0.0000</c:formatCode>
                <c:ptCount val="2"/>
                <c:pt idx="0">
                  <c:v>-25.42673679933561</c:v>
                </c:pt>
                <c:pt idx="1">
                  <c:v>-42.99806701484144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(Aluminio!$M$30,Aluminio!$M$26)</c:f>
              <c:numCache>
                <c:formatCode>0.0000</c:formatCode>
                <c:ptCount val="2"/>
                <c:pt idx="0">
                  <c:v>-7.066423069552763</c:v>
                </c:pt>
                <c:pt idx="1">
                  <c:v>1.189183088475755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(Aluminio!$M$31,Aluminio!$M$27)</c:f>
              <c:numCache>
                <c:formatCode>0.0000</c:formatCode>
                <c:ptCount val="2"/>
                <c:pt idx="0">
                  <c:v>-28.82833121094438</c:v>
                </c:pt>
                <c:pt idx="1">
                  <c:v>-24.1816824436035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(Aluminio!$M$32,Aluminio!$M$28)</c:f>
              <c:numCache>
                <c:formatCode>0.0000</c:formatCode>
                <c:ptCount val="2"/>
                <c:pt idx="0">
                  <c:v>-43.25608012529287</c:v>
                </c:pt>
                <c:pt idx="1">
                  <c:v>4.289079662207544</c:v>
                </c:pt>
              </c:numCache>
            </c:numRef>
          </c:yVal>
          <c:smooth val="1"/>
        </c:ser>
        <c:ser>
          <c:idx val="4"/>
          <c:order val="4"/>
          <c:tx>
            <c:v>Benzoato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Aluminio!$AC$4:$AC$5</c:f>
              <c:numCache>
                <c:formatCode>General</c:formatCode>
                <c:ptCount val="2"/>
                <c:pt idx="0">
                  <c:v>26.0</c:v>
                </c:pt>
                <c:pt idx="1">
                  <c:v>60.0</c:v>
                </c:pt>
              </c:numCache>
            </c:numRef>
          </c:xVal>
          <c:yVal>
            <c:numRef>
              <c:f>(Aluminio!$M$11,Aluminio!$M$5)</c:f>
              <c:numCache>
                <c:formatCode>0.0000</c:formatCode>
                <c:ptCount val="2"/>
                <c:pt idx="0">
                  <c:v>-13.8686423552368</c:v>
                </c:pt>
                <c:pt idx="1">
                  <c:v>-21.06995044739543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270912"/>
        <c:axId val="-413267152"/>
      </c:scatterChart>
      <c:valAx>
        <c:axId val="-413270912"/>
        <c:scaling>
          <c:orientation val="minMax"/>
          <c:min val="2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Temperatura (ºC)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267152"/>
        <c:crosses val="autoZero"/>
        <c:crossBetween val="midCat"/>
      </c:valAx>
      <c:valAx>
        <c:axId val="-413267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Eficiencia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2709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Aluminio, 60ºC, 24h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Aluminio!$AD$4:$AD$6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(Aluminio!$M$25,Aluminio!$M$7,Aluminio!$M$17)</c:f>
              <c:numCache>
                <c:formatCode>0.0000</c:formatCode>
                <c:ptCount val="3"/>
                <c:pt idx="0">
                  <c:v>-42.99806701484144</c:v>
                </c:pt>
                <c:pt idx="1">
                  <c:v>51.34629076322891</c:v>
                </c:pt>
                <c:pt idx="2">
                  <c:v>21.75814537748163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Aluminio!$AD$4:$AD$6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(Aluminio!$M$26,Aluminio!$M$8,Aluminio!$M$18)</c:f>
              <c:numCache>
                <c:formatCode>0.0000</c:formatCode>
                <c:ptCount val="3"/>
                <c:pt idx="0">
                  <c:v>1.189183088475755</c:v>
                </c:pt>
                <c:pt idx="1">
                  <c:v>36.29186064372343</c:v>
                </c:pt>
                <c:pt idx="2">
                  <c:v>10.25814139629244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Aluminio!$AD$4:$AD$6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(Aluminio!$M$9,Aluminio!$M$19,Aluminio!$M$27)</c:f>
              <c:numCache>
                <c:formatCode>0.0000</c:formatCode>
                <c:ptCount val="3"/>
                <c:pt idx="0">
                  <c:v>47.50063014808906</c:v>
                </c:pt>
                <c:pt idx="1">
                  <c:v>7.626544363748871</c:v>
                </c:pt>
                <c:pt idx="2">
                  <c:v>-24.1816824436035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Aluminio!$AD$4:$AD$6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(Aluminio!$M$28,Aluminio!$M$10,Aluminio!$M$20)</c:f>
              <c:numCache>
                <c:formatCode>0.0000</c:formatCode>
                <c:ptCount val="3"/>
                <c:pt idx="0">
                  <c:v>4.289079662207544</c:v>
                </c:pt>
                <c:pt idx="1">
                  <c:v>34.40122690392576</c:v>
                </c:pt>
                <c:pt idx="2">
                  <c:v>10.87271035745014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234160"/>
        <c:axId val="-413229888"/>
      </c:scatterChart>
      <c:valAx>
        <c:axId val="-413234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Concentración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229888"/>
        <c:crosses val="autoZero"/>
        <c:crossBetween val="midCat"/>
      </c:valAx>
      <c:valAx>
        <c:axId val="-413229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Eficirncia</a:t>
                </a:r>
                <a:r>
                  <a:rPr lang="es-ES_tradnl" baseline="0"/>
                  <a:t> (%)</a:t>
                </a:r>
                <a:endParaRPr lang="es-ES_tradnl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234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Aluminio, T.A., 24h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Mango con conservador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Aluminio!$AD$4:$AD$6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(Aluminio!$M$29,Aluminio!$M$13,Aluminio!$M$21)</c:f>
              <c:numCache>
                <c:formatCode>0.0000</c:formatCode>
                <c:ptCount val="3"/>
                <c:pt idx="0">
                  <c:v>-25.42673679933561</c:v>
                </c:pt>
                <c:pt idx="1">
                  <c:v>-5.530311214944216</c:v>
                </c:pt>
                <c:pt idx="2">
                  <c:v>1.652626627898341</c:v>
                </c:pt>
              </c:numCache>
            </c:numRef>
          </c:yVal>
          <c:smooth val="1"/>
        </c:ser>
        <c:ser>
          <c:idx val="1"/>
          <c:order val="1"/>
          <c:tx>
            <c:v>Mango sin conservador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Aluminio!$AD$4:$AD$6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(Aluminio!$M$26,Aluminio!$M$8,Aluminio!$M$18)</c:f>
              <c:numCache>
                <c:formatCode>0.0000</c:formatCode>
                <c:ptCount val="3"/>
                <c:pt idx="0">
                  <c:v>1.189183088475755</c:v>
                </c:pt>
                <c:pt idx="1">
                  <c:v>36.29186064372343</c:v>
                </c:pt>
                <c:pt idx="2">
                  <c:v>10.25814139629244</c:v>
                </c:pt>
              </c:numCache>
            </c:numRef>
          </c:yVal>
          <c:smooth val="1"/>
        </c:ser>
        <c:ser>
          <c:idx val="2"/>
          <c:order val="2"/>
          <c:tx>
            <c:v>Limón con conservador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Aluminio!$AD$4:$AD$6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(Aluminio!$M$31,Aluminio!$M$15,Aluminio!$M$23)</c:f>
              <c:numCache>
                <c:formatCode>0.0000</c:formatCode>
                <c:ptCount val="3"/>
                <c:pt idx="0">
                  <c:v>-28.82833121094438</c:v>
                </c:pt>
                <c:pt idx="1">
                  <c:v>-13.49584437131944</c:v>
                </c:pt>
                <c:pt idx="2">
                  <c:v>-7.935656541855431</c:v>
                </c:pt>
              </c:numCache>
            </c:numRef>
          </c:yVal>
          <c:smooth val="1"/>
        </c:ser>
        <c:ser>
          <c:idx val="3"/>
          <c:order val="3"/>
          <c:tx>
            <c:v>Limón sin conservador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Aluminio!$AD$4:$AD$6</c:f>
              <c:numCache>
                <c:formatCode>General</c:formatCode>
                <c:ptCount val="3"/>
                <c:pt idx="0">
                  <c:v>1.0</c:v>
                </c:pt>
                <c:pt idx="1">
                  <c:v>5.0</c:v>
                </c:pt>
                <c:pt idx="2">
                  <c:v>10.0</c:v>
                </c:pt>
              </c:numCache>
            </c:numRef>
          </c:xVal>
          <c:yVal>
            <c:numRef>
              <c:f>(Aluminio!$M$32,Aluminio!$M$16,Aluminio!$M$24)</c:f>
              <c:numCache>
                <c:formatCode>0.0000</c:formatCode>
                <c:ptCount val="3"/>
                <c:pt idx="0">
                  <c:v>-43.25608012529287</c:v>
                </c:pt>
                <c:pt idx="1">
                  <c:v>-19.56953516882489</c:v>
                </c:pt>
                <c:pt idx="2">
                  <c:v>-6.292965566222398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195872"/>
        <c:axId val="-413191600"/>
      </c:scatterChart>
      <c:valAx>
        <c:axId val="-413195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Concentración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191600"/>
        <c:crosses val="autoZero"/>
        <c:crossBetween val="midCat"/>
      </c:valAx>
      <c:valAx>
        <c:axId val="-41319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Eficirncia</a:t>
                </a:r>
                <a:r>
                  <a:rPr lang="es-ES_tradnl" baseline="0"/>
                  <a:t> (%)</a:t>
                </a:r>
                <a:endParaRPr lang="es-ES_tradnl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195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 ºC, ácido 2.23% 2'!$AB$10:$AB$17</c:f>
                <c:numCache>
                  <c:formatCode>General</c:formatCode>
                  <c:ptCount val="8"/>
                  <c:pt idx="0">
                    <c:v>6.512643213554964</c:v>
                  </c:pt>
                  <c:pt idx="1">
                    <c:v>2.242637359154024</c:v>
                  </c:pt>
                  <c:pt idx="2">
                    <c:v>2.159479192000853</c:v>
                  </c:pt>
                  <c:pt idx="3">
                    <c:v>1.675823886674433</c:v>
                  </c:pt>
                  <c:pt idx="4">
                    <c:v>0.303245132379669</c:v>
                  </c:pt>
                  <c:pt idx="5">
                    <c:v>0.290330547303258</c:v>
                  </c:pt>
                  <c:pt idx="6">
                    <c:v>0.166626676079724</c:v>
                  </c:pt>
                  <c:pt idx="7">
                    <c:v>0.171098055446952</c:v>
                  </c:pt>
                </c:numCache>
              </c:numRef>
            </c:plus>
            <c:minus>
              <c:numRef>
                <c:f>'Corridas a 60 ºC, ácido 2.23% 2'!$AB$10:$AB$17</c:f>
                <c:numCache>
                  <c:formatCode>General</c:formatCode>
                  <c:ptCount val="8"/>
                  <c:pt idx="0">
                    <c:v>6.512643213554964</c:v>
                  </c:pt>
                  <c:pt idx="1">
                    <c:v>2.242637359154024</c:v>
                  </c:pt>
                  <c:pt idx="2">
                    <c:v>2.159479192000853</c:v>
                  </c:pt>
                  <c:pt idx="3">
                    <c:v>1.675823886674433</c:v>
                  </c:pt>
                  <c:pt idx="4">
                    <c:v>0.303245132379669</c:v>
                  </c:pt>
                  <c:pt idx="5">
                    <c:v>0.290330547303258</c:v>
                  </c:pt>
                  <c:pt idx="6">
                    <c:v>0.166626676079724</c:v>
                  </c:pt>
                  <c:pt idx="7">
                    <c:v>0.171098055446952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 ºC, ácido 2.23% 2'!$BJ$10:$BJ$17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4.5</c:v>
                </c:pt>
                <c:pt idx="4">
                  <c:v>24.0</c:v>
                </c:pt>
                <c:pt idx="5">
                  <c:v>26.0</c:v>
                </c:pt>
                <c:pt idx="6">
                  <c:v>48.0</c:v>
                </c:pt>
                <c:pt idx="7">
                  <c:v>50.0</c:v>
                </c:pt>
              </c:numCache>
            </c:numRef>
          </c:xVal>
          <c:yVal>
            <c:numRef>
              <c:f>'Corridas a 60 ºC, ácido 2.23% 2'!$AA$10:$AA$17</c:f>
              <c:numCache>
                <c:formatCode>0.00000</c:formatCode>
                <c:ptCount val="8"/>
                <c:pt idx="0">
                  <c:v>61.14113966931561</c:v>
                </c:pt>
                <c:pt idx="1">
                  <c:v>32.77153659420489</c:v>
                </c:pt>
                <c:pt idx="2">
                  <c:v>22.85080788999628</c:v>
                </c:pt>
                <c:pt idx="3">
                  <c:v>17.02010495280647</c:v>
                </c:pt>
                <c:pt idx="4">
                  <c:v>4.22553500898206</c:v>
                </c:pt>
                <c:pt idx="5">
                  <c:v>3.941131837958163</c:v>
                </c:pt>
                <c:pt idx="6">
                  <c:v>2.534409763569918</c:v>
                </c:pt>
                <c:pt idx="7">
                  <c:v>2.493717531956444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89240512"/>
        <c:axId val="-489237120"/>
      </c:scatterChart>
      <c:valAx>
        <c:axId val="-489240512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237120"/>
        <c:crosses val="autoZero"/>
        <c:crossBetween val="midCat"/>
      </c:valAx>
      <c:valAx>
        <c:axId val="-489237120"/>
        <c:scaling>
          <c:orientation val="minMax"/>
          <c:max val="8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240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 ºC, ácido 2.23% 2'!$AQ$10:$AQ$17</c:f>
                <c:numCache>
                  <c:formatCode>General</c:formatCode>
                  <c:ptCount val="8"/>
                  <c:pt idx="0">
                    <c:v>0.344926601510803</c:v>
                  </c:pt>
                  <c:pt idx="1">
                    <c:v>0.397133455134216</c:v>
                  </c:pt>
                  <c:pt idx="2">
                    <c:v>0.0635061590607897</c:v>
                  </c:pt>
                  <c:pt idx="3">
                    <c:v>0.0791382398032704</c:v>
                  </c:pt>
                  <c:pt idx="4">
                    <c:v>0.055197811026797</c:v>
                  </c:pt>
                  <c:pt idx="5">
                    <c:v>0.0523046142199747</c:v>
                  </c:pt>
                  <c:pt idx="6">
                    <c:v>0.0302491000724315</c:v>
                  </c:pt>
                  <c:pt idx="7">
                    <c:v>0.0313063836988239</c:v>
                  </c:pt>
                </c:numCache>
              </c:numRef>
            </c:plus>
            <c:minus>
              <c:numRef>
                <c:f>'Corridas a 60 ºC, ácido 2.23% 2'!$AQ$10:$AQ$17</c:f>
                <c:numCache>
                  <c:formatCode>General</c:formatCode>
                  <c:ptCount val="8"/>
                  <c:pt idx="0">
                    <c:v>0.344926601510803</c:v>
                  </c:pt>
                  <c:pt idx="1">
                    <c:v>0.397133455134216</c:v>
                  </c:pt>
                  <c:pt idx="2">
                    <c:v>0.0635061590607897</c:v>
                  </c:pt>
                  <c:pt idx="3">
                    <c:v>0.0791382398032704</c:v>
                  </c:pt>
                  <c:pt idx="4">
                    <c:v>0.055197811026797</c:v>
                  </c:pt>
                  <c:pt idx="5">
                    <c:v>0.0523046142199747</c:v>
                  </c:pt>
                  <c:pt idx="6">
                    <c:v>0.0302491000724315</c:v>
                  </c:pt>
                  <c:pt idx="7">
                    <c:v>0.0313063836988239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 ºC, ácido 2.23% 2'!$BJ$10:$BJ$17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4.5</c:v>
                </c:pt>
                <c:pt idx="4">
                  <c:v>24.0</c:v>
                </c:pt>
                <c:pt idx="5">
                  <c:v>26.0</c:v>
                </c:pt>
                <c:pt idx="6">
                  <c:v>48.0</c:v>
                </c:pt>
                <c:pt idx="7">
                  <c:v>50.0</c:v>
                </c:pt>
              </c:numCache>
            </c:numRef>
          </c:xVal>
          <c:yVal>
            <c:numRef>
              <c:f>'Corridas a 60 ºC, ácido 2.23% 2'!$AP$10:$AP$17</c:f>
              <c:numCache>
                <c:formatCode>0.00000</c:formatCode>
                <c:ptCount val="8"/>
                <c:pt idx="0">
                  <c:v>3.044207856304794</c:v>
                </c:pt>
                <c:pt idx="1">
                  <c:v>2.36956982019398</c:v>
                </c:pt>
                <c:pt idx="2">
                  <c:v>2.467143769921508</c:v>
                </c:pt>
                <c:pt idx="3">
                  <c:v>2.73065167768554</c:v>
                </c:pt>
                <c:pt idx="4">
                  <c:v>2.231832684122324</c:v>
                </c:pt>
                <c:pt idx="5">
                  <c:v>2.078280295455956</c:v>
                </c:pt>
                <c:pt idx="6">
                  <c:v>1.147311775933682</c:v>
                </c:pt>
                <c:pt idx="7">
                  <c:v>1.100092861588853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89209568"/>
        <c:axId val="-489205280"/>
      </c:scatterChart>
      <c:valAx>
        <c:axId val="-489209568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205280"/>
        <c:crosses val="autoZero"/>
        <c:crossBetween val="midCat"/>
      </c:valAx>
      <c:valAx>
        <c:axId val="-489205280"/>
        <c:scaling>
          <c:orientation val="minMax"/>
          <c:max val="5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209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 ºC, ácido 2.23% 2'!$BF$10:$BF$17</c:f>
                <c:numCache>
                  <c:formatCode>General</c:formatCode>
                  <c:ptCount val="8"/>
                  <c:pt idx="0">
                    <c:v>0.0907330511142671</c:v>
                  </c:pt>
                  <c:pt idx="1">
                    <c:v>0.140831915953442</c:v>
                  </c:pt>
                  <c:pt idx="2">
                    <c:v>0.0677359799082149</c:v>
                  </c:pt>
                  <c:pt idx="3">
                    <c:v>0.0882531704005495</c:v>
                  </c:pt>
                  <c:pt idx="4">
                    <c:v>0.0582146726766885</c:v>
                  </c:pt>
                  <c:pt idx="5">
                    <c:v>0.00483541850691594</c:v>
                  </c:pt>
                  <c:pt idx="6">
                    <c:v>0.00833320493186634</c:v>
                  </c:pt>
                  <c:pt idx="7">
                    <c:v>0.0103573206961376</c:v>
                  </c:pt>
                </c:numCache>
              </c:numRef>
            </c:plus>
            <c:minus>
              <c:numRef>
                <c:f>'Corridas a 60 ºC, ácido 2.23% 2'!$BF$10:$BF$17</c:f>
                <c:numCache>
                  <c:formatCode>General</c:formatCode>
                  <c:ptCount val="8"/>
                  <c:pt idx="0">
                    <c:v>0.0907330511142671</c:v>
                  </c:pt>
                  <c:pt idx="1">
                    <c:v>0.140831915953442</c:v>
                  </c:pt>
                  <c:pt idx="2">
                    <c:v>0.0677359799082149</c:v>
                  </c:pt>
                  <c:pt idx="3">
                    <c:v>0.0882531704005495</c:v>
                  </c:pt>
                  <c:pt idx="4">
                    <c:v>0.0582146726766885</c:v>
                  </c:pt>
                  <c:pt idx="5">
                    <c:v>0.00483541850691594</c:v>
                  </c:pt>
                  <c:pt idx="6">
                    <c:v>0.00833320493186634</c:v>
                  </c:pt>
                  <c:pt idx="7">
                    <c:v>0.0103573206961376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 ºC, ácido 2.23% 2'!$BJ$10:$BJ$17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4.5</c:v>
                </c:pt>
                <c:pt idx="4">
                  <c:v>24.0</c:v>
                </c:pt>
                <c:pt idx="5">
                  <c:v>26.0</c:v>
                </c:pt>
                <c:pt idx="6">
                  <c:v>48.0</c:v>
                </c:pt>
                <c:pt idx="7">
                  <c:v>50.0</c:v>
                </c:pt>
              </c:numCache>
            </c:numRef>
          </c:xVal>
          <c:yVal>
            <c:numRef>
              <c:f>'Corridas a 60 ºC, ácido 2.23% 2'!$BE$10:$BE$17</c:f>
              <c:numCache>
                <c:formatCode>0.00000</c:formatCode>
                <c:ptCount val="8"/>
                <c:pt idx="0">
                  <c:v>1.520083905811805</c:v>
                </c:pt>
                <c:pt idx="1">
                  <c:v>0.555951884119475</c:v>
                </c:pt>
                <c:pt idx="2">
                  <c:v>0.305437954534833</c:v>
                </c:pt>
                <c:pt idx="3">
                  <c:v>0.292891949050285</c:v>
                </c:pt>
                <c:pt idx="4">
                  <c:v>0.671125794596223</c:v>
                </c:pt>
                <c:pt idx="5">
                  <c:v>0.0582216958953563</c:v>
                </c:pt>
                <c:pt idx="6">
                  <c:v>0.333283052961196</c:v>
                </c:pt>
                <c:pt idx="7">
                  <c:v>0.313960118624098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142912"/>
        <c:axId val="-416139008"/>
      </c:scatterChart>
      <c:valAx>
        <c:axId val="-416142912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139008"/>
        <c:crosses val="autoZero"/>
        <c:crossBetween val="midCat"/>
      </c:valAx>
      <c:valAx>
        <c:axId val="-416139008"/>
        <c:scaling>
          <c:orientation val="minMax"/>
          <c:max val="5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142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T.A, ácido 2.23% '!$BJ$9:$BJ$16</c:f>
              <c:numCache>
                <c:formatCode>General</c:formatCode>
                <c:ptCount val="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'!$C$9:$C$14</c:f>
              <c:numCache>
                <c:formatCode>0.0000</c:formatCode>
                <c:ptCount val="6"/>
                <c:pt idx="0">
                  <c:v>4.8684</c:v>
                </c:pt>
                <c:pt idx="1">
                  <c:v>4.5194</c:v>
                </c:pt>
                <c:pt idx="2">
                  <c:v>4.1486</c:v>
                </c:pt>
                <c:pt idx="3">
                  <c:v>4.0908</c:v>
                </c:pt>
                <c:pt idx="4">
                  <c:v>3.9843</c:v>
                </c:pt>
                <c:pt idx="5">
                  <c:v>3.9794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T.A, ácido 2.23% 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'!$D$9:$D$14</c:f>
              <c:numCache>
                <c:formatCode>0.0000</c:formatCode>
                <c:ptCount val="6"/>
                <c:pt idx="0">
                  <c:v>4.8558</c:v>
                </c:pt>
                <c:pt idx="1">
                  <c:v>4.4652</c:v>
                </c:pt>
                <c:pt idx="2">
                  <c:v>4.0969</c:v>
                </c:pt>
                <c:pt idx="3">
                  <c:v>4.0466</c:v>
                </c:pt>
                <c:pt idx="4">
                  <c:v>3.9358</c:v>
                </c:pt>
                <c:pt idx="5">
                  <c:v>3.9327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T.A, ácido 2.23% 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'!$E$9:$E$14</c:f>
              <c:numCache>
                <c:formatCode>0.0000</c:formatCode>
                <c:ptCount val="6"/>
                <c:pt idx="0">
                  <c:v>4.6264</c:v>
                </c:pt>
                <c:pt idx="1">
                  <c:v>4.2848</c:v>
                </c:pt>
                <c:pt idx="2">
                  <c:v>3.9376</c:v>
                </c:pt>
                <c:pt idx="3">
                  <c:v>3.8715</c:v>
                </c:pt>
                <c:pt idx="4">
                  <c:v>3.7683</c:v>
                </c:pt>
                <c:pt idx="5">
                  <c:v>3.7681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100096"/>
        <c:axId val="-416096336"/>
      </c:scatterChart>
      <c:valAx>
        <c:axId val="-416100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096336"/>
        <c:crosses val="autoZero"/>
        <c:crossBetween val="midCat"/>
      </c:valAx>
      <c:valAx>
        <c:axId val="-416096336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1000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</a:t>
            </a:r>
            <a:r>
              <a:rPr lang="es-ES_tradnl" baseline="0"/>
              <a:t>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T.A, ácido 2.23%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'!$R$9:$R$15</c:f>
              <c:numCache>
                <c:formatCode>0.0000</c:formatCode>
                <c:ptCount val="7"/>
                <c:pt idx="0">
                  <c:v>4.7315</c:v>
                </c:pt>
                <c:pt idx="1">
                  <c:v>4.3456</c:v>
                </c:pt>
                <c:pt idx="2">
                  <c:v>3.9512</c:v>
                </c:pt>
                <c:pt idx="3">
                  <c:v>3.9465</c:v>
                </c:pt>
                <c:pt idx="4">
                  <c:v>3.8217</c:v>
                </c:pt>
                <c:pt idx="5">
                  <c:v>3.818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T.A, ácido 2.23%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'!$S$9:$S$14</c:f>
              <c:numCache>
                <c:formatCode>0.0000</c:formatCode>
                <c:ptCount val="6"/>
                <c:pt idx="0">
                  <c:v>4.7071</c:v>
                </c:pt>
                <c:pt idx="1">
                  <c:v>4.3126</c:v>
                </c:pt>
                <c:pt idx="2">
                  <c:v>3.8929</c:v>
                </c:pt>
                <c:pt idx="3">
                  <c:v>3.8908</c:v>
                </c:pt>
                <c:pt idx="4">
                  <c:v>3.7663</c:v>
                </c:pt>
                <c:pt idx="5">
                  <c:v>3.7634</c:v>
                </c:pt>
              </c:numCache>
            </c:numRef>
          </c:yVal>
          <c:smooth val="1"/>
        </c:ser>
        <c:ser>
          <c:idx val="0"/>
          <c:order val="2"/>
          <c:tx>
            <c:v>Pieza 3 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T.A, ácido 2.23%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'!$T$9:$T$14</c:f>
              <c:numCache>
                <c:formatCode>0.0000</c:formatCode>
                <c:ptCount val="6"/>
                <c:pt idx="0">
                  <c:v>4.7592</c:v>
                </c:pt>
                <c:pt idx="1">
                  <c:v>4.3635</c:v>
                </c:pt>
                <c:pt idx="2">
                  <c:v>4.0099</c:v>
                </c:pt>
                <c:pt idx="3">
                  <c:v>3.9524</c:v>
                </c:pt>
                <c:pt idx="4">
                  <c:v>3.8329</c:v>
                </c:pt>
                <c:pt idx="5">
                  <c:v>3.829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064080"/>
        <c:axId val="-416060320"/>
      </c:scatterChart>
      <c:valAx>
        <c:axId val="-416064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060320"/>
        <c:crosses val="autoZero"/>
        <c:crossBetween val="midCat"/>
      </c:valAx>
      <c:valAx>
        <c:axId val="-416060320"/>
        <c:scaling>
          <c:orientation val="minMax"/>
          <c:max val="5.1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064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</a:t>
            </a:r>
            <a:r>
              <a:rPr lang="es-ES_tradnl" baseline="0"/>
              <a:t>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T.A, ácido 2.23% 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'!$AG$9:$AG$14</c:f>
              <c:numCache>
                <c:formatCode>0.0000</c:formatCode>
                <c:ptCount val="6"/>
                <c:pt idx="0">
                  <c:v>4.8019</c:v>
                </c:pt>
                <c:pt idx="1">
                  <c:v>4.2882</c:v>
                </c:pt>
                <c:pt idx="2">
                  <c:v>4.097</c:v>
                </c:pt>
                <c:pt idx="3">
                  <c:v>3.9568</c:v>
                </c:pt>
                <c:pt idx="4">
                  <c:v>3.8345</c:v>
                </c:pt>
                <c:pt idx="5">
                  <c:v>3.8183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T.A, ácido 2.23%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'!$AH$9:$AH$15</c:f>
              <c:numCache>
                <c:formatCode>0.0000</c:formatCode>
                <c:ptCount val="7"/>
                <c:pt idx="0">
                  <c:v>4.6975</c:v>
                </c:pt>
                <c:pt idx="1">
                  <c:v>4.2014</c:v>
                </c:pt>
                <c:pt idx="2">
                  <c:v>3.9483</c:v>
                </c:pt>
                <c:pt idx="3">
                  <c:v>3.8725</c:v>
                </c:pt>
                <c:pt idx="4">
                  <c:v>3.9626</c:v>
                </c:pt>
                <c:pt idx="5">
                  <c:v>3.9607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T.A, ácido 2.23%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'!$AI$9:$AI$14</c:f>
              <c:numCache>
                <c:formatCode>0.0000</c:formatCode>
                <c:ptCount val="6"/>
                <c:pt idx="0">
                  <c:v>4.8802</c:v>
                </c:pt>
                <c:pt idx="1">
                  <c:v>4.3438</c:v>
                </c:pt>
                <c:pt idx="2">
                  <c:v>4.1016</c:v>
                </c:pt>
                <c:pt idx="3">
                  <c:v>3.9815</c:v>
                </c:pt>
                <c:pt idx="4">
                  <c:v>3.9017</c:v>
                </c:pt>
                <c:pt idx="5">
                  <c:v>3.8954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030272"/>
        <c:axId val="-416026512"/>
      </c:scatterChart>
      <c:valAx>
        <c:axId val="-416030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026512"/>
        <c:crosses val="autoZero"/>
        <c:crossBetween val="midCat"/>
      </c:valAx>
      <c:valAx>
        <c:axId val="-416026512"/>
        <c:scaling>
          <c:orientation val="minMax"/>
          <c:max val="5.0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0302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sin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 ºC, ácido 2.23%'!$BJ$9:$BJ$17</c:f>
              <c:numCache>
                <c:formatCode>General</c:formatCode>
                <c:ptCount val="9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2.23%'!$R$9:$R$18</c:f>
              <c:numCache>
                <c:formatCode>0.0000</c:formatCode>
                <c:ptCount val="10"/>
                <c:pt idx="0">
                  <c:v>4.84</c:v>
                </c:pt>
                <c:pt idx="1">
                  <c:v>4.2445</c:v>
                </c:pt>
                <c:pt idx="2">
                  <c:v>4.1808</c:v>
                </c:pt>
                <c:pt idx="3">
                  <c:v>4.1602</c:v>
                </c:pt>
                <c:pt idx="4">
                  <c:v>4.1151</c:v>
                </c:pt>
                <c:pt idx="5">
                  <c:v>4.00101</c:v>
                </c:pt>
                <c:pt idx="6">
                  <c:v>3.9857</c:v>
                </c:pt>
                <c:pt idx="7">
                  <c:v>3.9729</c:v>
                </c:pt>
                <c:pt idx="8">
                  <c:v>3.7382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 ºC, ácido 2.23%'!$BJ$9:$BJ$17</c:f>
              <c:numCache>
                <c:formatCode>General</c:formatCode>
                <c:ptCount val="9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2.23%'!$S$9:$S$17</c:f>
              <c:numCache>
                <c:formatCode>0.0000</c:formatCode>
                <c:ptCount val="9"/>
                <c:pt idx="0">
                  <c:v>4.89</c:v>
                </c:pt>
                <c:pt idx="1">
                  <c:v>4.33</c:v>
                </c:pt>
                <c:pt idx="2">
                  <c:v>4.2708</c:v>
                </c:pt>
                <c:pt idx="3">
                  <c:v>4.2584</c:v>
                </c:pt>
                <c:pt idx="4">
                  <c:v>4.2117</c:v>
                </c:pt>
                <c:pt idx="5">
                  <c:v>4.0939</c:v>
                </c:pt>
                <c:pt idx="6">
                  <c:v>4.0758</c:v>
                </c:pt>
                <c:pt idx="7">
                  <c:v>4.066</c:v>
                </c:pt>
                <c:pt idx="8">
                  <c:v>3.8332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 ºC, ácido 2.23%'!$BJ$9:$BJ$17</c:f>
              <c:numCache>
                <c:formatCode>General</c:formatCode>
                <c:ptCount val="9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2.23%'!$T$9:$T$17</c:f>
              <c:numCache>
                <c:formatCode>0.0000</c:formatCode>
                <c:ptCount val="9"/>
                <c:pt idx="0">
                  <c:v>4.91</c:v>
                </c:pt>
                <c:pt idx="1">
                  <c:v>4.4661</c:v>
                </c:pt>
                <c:pt idx="2">
                  <c:v>4.4193</c:v>
                </c:pt>
                <c:pt idx="3">
                  <c:v>4.3846</c:v>
                </c:pt>
                <c:pt idx="4">
                  <c:v>4.3641</c:v>
                </c:pt>
                <c:pt idx="5">
                  <c:v>4.2497</c:v>
                </c:pt>
                <c:pt idx="6">
                  <c:v>4.2388</c:v>
                </c:pt>
                <c:pt idx="7">
                  <c:v>4.2202</c:v>
                </c:pt>
                <c:pt idx="8">
                  <c:v>3.9859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280448"/>
        <c:axId val="-416276688"/>
      </c:scatterChart>
      <c:valAx>
        <c:axId val="-4162804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276688"/>
        <c:crosses val="autoZero"/>
        <c:crossBetween val="midCat"/>
      </c:valAx>
      <c:valAx>
        <c:axId val="-416276688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2804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sin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T.A, ácido 2.23%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'!$AV$9:$AV$14</c:f>
              <c:numCache>
                <c:formatCode>0.0000</c:formatCode>
                <c:ptCount val="6"/>
                <c:pt idx="0">
                  <c:v>4.7979</c:v>
                </c:pt>
                <c:pt idx="1">
                  <c:v>4.2038</c:v>
                </c:pt>
                <c:pt idx="2">
                  <c:v>3.9262</c:v>
                </c:pt>
                <c:pt idx="3">
                  <c:v>3.8988</c:v>
                </c:pt>
                <c:pt idx="4">
                  <c:v>3.8156</c:v>
                </c:pt>
                <c:pt idx="5">
                  <c:v>3.8092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T.A, ácido 2.23%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'!$AW$9:$AW$14</c:f>
              <c:numCache>
                <c:formatCode>0.0000</c:formatCode>
                <c:ptCount val="6"/>
                <c:pt idx="0">
                  <c:v>4.6085</c:v>
                </c:pt>
                <c:pt idx="1">
                  <c:v>4.1163</c:v>
                </c:pt>
                <c:pt idx="2">
                  <c:v>4.0203</c:v>
                </c:pt>
                <c:pt idx="3">
                  <c:v>3.8272</c:v>
                </c:pt>
                <c:pt idx="4">
                  <c:v>3.7406</c:v>
                </c:pt>
                <c:pt idx="5">
                  <c:v>3.7359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T.A, ácido 2.23%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  <c:pt idx="5">
                  <c:v>26.0</c:v>
                </c:pt>
              </c:numCache>
            </c:numRef>
          </c:xVal>
          <c:yVal>
            <c:numRef>
              <c:f>'Corridas a T.A, ácido 2.23% '!$AX$9:$AX$14</c:f>
              <c:numCache>
                <c:formatCode>0.0000</c:formatCode>
                <c:ptCount val="6"/>
                <c:pt idx="0">
                  <c:v>4.7374</c:v>
                </c:pt>
                <c:pt idx="1">
                  <c:v>4.1974</c:v>
                </c:pt>
                <c:pt idx="2">
                  <c:v>3.9786</c:v>
                </c:pt>
                <c:pt idx="3">
                  <c:v>3.9211</c:v>
                </c:pt>
                <c:pt idx="4">
                  <c:v>3.853</c:v>
                </c:pt>
                <c:pt idx="5">
                  <c:v>3.8476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996592"/>
        <c:axId val="-415992832"/>
      </c:scatterChart>
      <c:valAx>
        <c:axId val="-415996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992832"/>
        <c:crosses val="autoZero"/>
        <c:crossBetween val="midCat"/>
      </c:valAx>
      <c:valAx>
        <c:axId val="-415992832"/>
        <c:scaling>
          <c:orientation val="minMax"/>
          <c:max val="5.0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996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T.A, ácido 2.23% '!$M$10:$M$14</c:f>
                <c:numCache>
                  <c:formatCode>General</c:formatCode>
                  <c:ptCount val="5"/>
                  <c:pt idx="0">
                    <c:v>3.018748276100458</c:v>
                  </c:pt>
                  <c:pt idx="1">
                    <c:v>1.153614993347235</c:v>
                  </c:pt>
                  <c:pt idx="2">
                    <c:v>0.406042701007493</c:v>
                  </c:pt>
                  <c:pt idx="3">
                    <c:v>0.0574207823666485</c:v>
                  </c:pt>
                  <c:pt idx="4">
                    <c:v>0.859313413383586</c:v>
                  </c:pt>
                </c:numCache>
              </c:numRef>
            </c:plus>
            <c:minus>
              <c:numRef>
                <c:f>'Corridas a T.A, ácido 2.23% '!$M$10:$M$14</c:f>
                <c:numCache>
                  <c:formatCode>General</c:formatCode>
                  <c:ptCount val="5"/>
                  <c:pt idx="0">
                    <c:v>3.018748276100458</c:v>
                  </c:pt>
                  <c:pt idx="1">
                    <c:v>1.153614993347235</c:v>
                  </c:pt>
                  <c:pt idx="2">
                    <c:v>0.406042701007493</c:v>
                  </c:pt>
                  <c:pt idx="3">
                    <c:v>0.0574207823666485</c:v>
                  </c:pt>
                  <c:pt idx="4">
                    <c:v>0.859313413383586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T.A, ácido 2.23% '!$BJ$10:$BJ$14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  <c:pt idx="4">
                  <c:v>26.0</c:v>
                </c:pt>
              </c:numCache>
            </c:numRef>
          </c:xVal>
          <c:yVal>
            <c:numRef>
              <c:f>'Corridas a T.A, ácido 2.23% '!$L$10:$L$14</c:f>
              <c:numCache>
                <c:formatCode>0.00000</c:formatCode>
                <c:ptCount val="5"/>
                <c:pt idx="0">
                  <c:v>63.39103985949132</c:v>
                </c:pt>
                <c:pt idx="1">
                  <c:v>63.56129857312785</c:v>
                </c:pt>
                <c:pt idx="2">
                  <c:v>45.79339945736339</c:v>
                </c:pt>
                <c:pt idx="3">
                  <c:v>6.507606857926064</c:v>
                </c:pt>
                <c:pt idx="4">
                  <c:v>5.531028011414676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970048"/>
        <c:axId val="-415966016"/>
      </c:scatterChart>
      <c:valAx>
        <c:axId val="-415970048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966016"/>
        <c:crosses val="autoZero"/>
        <c:crossBetween val="midCat"/>
      </c:valAx>
      <c:valAx>
        <c:axId val="-415966016"/>
        <c:scaling>
          <c:orientation val="minMax"/>
          <c:max val="8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970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T.A, ácido 2.23% '!$AB$10:$AB$14</c:f>
                <c:numCache>
                  <c:formatCode>General</c:formatCode>
                  <c:ptCount val="5"/>
                  <c:pt idx="0">
                    <c:v>0.765970445951991</c:v>
                  </c:pt>
                  <c:pt idx="1">
                    <c:v>2.465836299933669</c:v>
                  </c:pt>
                  <c:pt idx="2">
                    <c:v>0.215917201540271</c:v>
                  </c:pt>
                  <c:pt idx="3">
                    <c:v>0.0131376307872238</c:v>
                  </c:pt>
                  <c:pt idx="4">
                    <c:v>0.0159038857421712</c:v>
                  </c:pt>
                </c:numCache>
              </c:numRef>
            </c:plus>
            <c:minus>
              <c:numRef>
                <c:f>'Corridas a T.A, ácido 2.23% '!$AB$10:$AB$14</c:f>
                <c:numCache>
                  <c:formatCode>General</c:formatCode>
                  <c:ptCount val="5"/>
                  <c:pt idx="0">
                    <c:v>0.765970445951991</c:v>
                  </c:pt>
                  <c:pt idx="1">
                    <c:v>2.465836299933669</c:v>
                  </c:pt>
                  <c:pt idx="2">
                    <c:v>0.215917201540271</c:v>
                  </c:pt>
                  <c:pt idx="3">
                    <c:v>0.0131376307872238</c:v>
                  </c:pt>
                  <c:pt idx="4">
                    <c:v>0.0159038857421712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T.A, ácido 2.23% '!$BJ$10:$BJ$14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  <c:pt idx="4">
                  <c:v>26.0</c:v>
                </c:pt>
              </c:numCache>
            </c:numRef>
          </c:xVal>
          <c:yVal>
            <c:numRef>
              <c:f>'Corridas a T.A, ácido 2.23% '!$AA$10:$AA$14</c:f>
              <c:numCache>
                <c:formatCode>0.00000</c:formatCode>
                <c:ptCount val="5"/>
                <c:pt idx="0">
                  <c:v>69.69277818360979</c:v>
                </c:pt>
                <c:pt idx="1">
                  <c:v>69.4350734256342</c:v>
                </c:pt>
                <c:pt idx="2">
                  <c:v>47.56101736075964</c:v>
                </c:pt>
                <c:pt idx="3">
                  <c:v>6.85585918474656</c:v>
                </c:pt>
                <c:pt idx="4">
                  <c:v>6.352453154740945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944432"/>
        <c:axId val="-415940400"/>
      </c:scatterChart>
      <c:valAx>
        <c:axId val="-415944432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940400"/>
        <c:crosses val="autoZero"/>
        <c:crossBetween val="midCat"/>
      </c:valAx>
      <c:valAx>
        <c:axId val="-415940400"/>
        <c:scaling>
          <c:orientation val="minMax"/>
          <c:max val="8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944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T.A, ácido 2.23% '!$AQ$10:$AQ$14</c:f>
                <c:numCache>
                  <c:formatCode>General</c:formatCode>
                  <c:ptCount val="5"/>
                  <c:pt idx="0">
                    <c:v>1.677661728258239</c:v>
                  </c:pt>
                  <c:pt idx="1">
                    <c:v>2.743189028799533</c:v>
                  </c:pt>
                  <c:pt idx="2">
                    <c:v>1.173986243213453</c:v>
                  </c:pt>
                  <c:pt idx="3">
                    <c:v>0.869906310508667</c:v>
                  </c:pt>
                  <c:pt idx="4">
                    <c:v>0.843173892303756</c:v>
                  </c:pt>
                </c:numCache>
              </c:numRef>
            </c:plus>
            <c:minus>
              <c:numRef>
                <c:f>'Corridas a T.A, ácido 2.23% '!$AQ$10:$AQ$14</c:f>
                <c:numCache>
                  <c:formatCode>General</c:formatCode>
                  <c:ptCount val="5"/>
                  <c:pt idx="0">
                    <c:v>1.677661728258239</c:v>
                  </c:pt>
                  <c:pt idx="1">
                    <c:v>2.743189028799533</c:v>
                  </c:pt>
                  <c:pt idx="2">
                    <c:v>1.173986243213453</c:v>
                  </c:pt>
                  <c:pt idx="3">
                    <c:v>0.869906310508667</c:v>
                  </c:pt>
                  <c:pt idx="4">
                    <c:v>0.843173892303756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T.A, ácido 2.23% '!$BJ$10:$BJ$14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  <c:pt idx="4">
                  <c:v>26.0</c:v>
                </c:pt>
              </c:numCache>
            </c:numRef>
          </c:xVal>
          <c:yVal>
            <c:numRef>
              <c:f>'Corridas a T.A, ácido 2.23% '!$AP$10:$AP$14</c:f>
              <c:numCache>
                <c:formatCode>0.00000</c:formatCode>
                <c:ptCount val="5"/>
                <c:pt idx="0">
                  <c:v>90.57247505964865</c:v>
                </c:pt>
                <c:pt idx="1">
                  <c:v>65.40327848210802</c:v>
                </c:pt>
                <c:pt idx="2">
                  <c:v>50.15417321961951</c:v>
                </c:pt>
                <c:pt idx="3">
                  <c:v>6.050880371748531</c:v>
                </c:pt>
                <c:pt idx="4">
                  <c:v>6.03287159982712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918816"/>
        <c:axId val="-415914784"/>
      </c:scatterChart>
      <c:valAx>
        <c:axId val="-415918816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914784"/>
        <c:crosses val="autoZero"/>
        <c:crossBetween val="midCat"/>
      </c:valAx>
      <c:valAx>
        <c:axId val="-415914784"/>
        <c:scaling>
          <c:orientation val="minMax"/>
          <c:max val="10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918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T.A, ácido 2.23% '!$BF$10:$BF$14</c:f>
                <c:numCache>
                  <c:formatCode>General</c:formatCode>
                  <c:ptCount val="5"/>
                  <c:pt idx="0">
                    <c:v>6.403930402694054</c:v>
                  </c:pt>
                  <c:pt idx="1">
                    <c:v>11.02104758866087</c:v>
                  </c:pt>
                  <c:pt idx="2">
                    <c:v>2.145504002664262</c:v>
                  </c:pt>
                  <c:pt idx="3">
                    <c:v>0.261345226242725</c:v>
                  </c:pt>
                  <c:pt idx="4">
                    <c:v>0.245601338467405</c:v>
                  </c:pt>
                </c:numCache>
              </c:numRef>
            </c:plus>
            <c:minus>
              <c:numRef>
                <c:f>'Corridas a T.A, ácido 2.23% '!$BF$10:$BF$14</c:f>
                <c:numCache>
                  <c:formatCode>General</c:formatCode>
                  <c:ptCount val="5"/>
                  <c:pt idx="0">
                    <c:v>6.403930402694054</c:v>
                  </c:pt>
                  <c:pt idx="1">
                    <c:v>11.02104758866087</c:v>
                  </c:pt>
                  <c:pt idx="2">
                    <c:v>2.145504002664262</c:v>
                  </c:pt>
                  <c:pt idx="3">
                    <c:v>0.261345226242725</c:v>
                  </c:pt>
                  <c:pt idx="4">
                    <c:v>0.245601338467405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T.A, ácido 2.23% '!$BJ$10:$BJ$14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  <c:pt idx="4">
                  <c:v>26.0</c:v>
                </c:pt>
              </c:numCache>
            </c:numRef>
          </c:xVal>
          <c:yVal>
            <c:numRef>
              <c:f>'Corridas a T.A, ácido 2.23% '!$BE$10:$BE$14</c:f>
              <c:numCache>
                <c:formatCode>0.00000</c:formatCode>
                <c:ptCount val="5"/>
                <c:pt idx="0">
                  <c:v>96.61673272961524</c:v>
                </c:pt>
                <c:pt idx="1">
                  <c:v>65.79530597572402</c:v>
                </c:pt>
                <c:pt idx="2">
                  <c:v>49.45991118315237</c:v>
                </c:pt>
                <c:pt idx="3">
                  <c:v>6.772275827933883</c:v>
                </c:pt>
                <c:pt idx="4">
                  <c:v>6.288988879020176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893200"/>
        <c:axId val="-415889168"/>
      </c:scatterChart>
      <c:valAx>
        <c:axId val="-415893200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889168"/>
        <c:crosses val="autoZero"/>
        <c:crossBetween val="midCat"/>
      </c:valAx>
      <c:valAx>
        <c:axId val="-415889168"/>
        <c:scaling>
          <c:orientation val="minMax"/>
          <c:max val="10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893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Benzoato de Sodio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60º, ácido 2.23% (2)'!$BJ$9:$BJ$15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(2)'!$C$9:$C$13</c:f>
              <c:numCache>
                <c:formatCode>0.0000</c:formatCode>
                <c:ptCount val="5"/>
                <c:pt idx="0">
                  <c:v>4.7608</c:v>
                </c:pt>
                <c:pt idx="1">
                  <c:v>3.7038</c:v>
                </c:pt>
                <c:pt idx="2">
                  <c:v>3.654</c:v>
                </c:pt>
                <c:pt idx="3">
                  <c:v>3.6268</c:v>
                </c:pt>
                <c:pt idx="4">
                  <c:v>3.1321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60º, ácido 2.23% (2)'!$BJ$9:$BJ$14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(2)'!$D$9:$D$13</c:f>
              <c:numCache>
                <c:formatCode>0.0000</c:formatCode>
                <c:ptCount val="5"/>
                <c:pt idx="0">
                  <c:v>4.6857</c:v>
                </c:pt>
                <c:pt idx="1">
                  <c:v>3.7728</c:v>
                </c:pt>
                <c:pt idx="2">
                  <c:v>3.7215</c:v>
                </c:pt>
                <c:pt idx="3">
                  <c:v>3.6855</c:v>
                </c:pt>
                <c:pt idx="4">
                  <c:v>3.2554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60º, ácido 2.23% (2)'!$BJ$9:$BJ$14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(2)'!$E$9:$E$13</c:f>
              <c:numCache>
                <c:formatCode>0.0000</c:formatCode>
                <c:ptCount val="5"/>
                <c:pt idx="0">
                  <c:v>4.8395</c:v>
                </c:pt>
                <c:pt idx="1">
                  <c:v>4.0981</c:v>
                </c:pt>
                <c:pt idx="2">
                  <c:v>4.0617</c:v>
                </c:pt>
                <c:pt idx="3">
                  <c:v>4.0328</c:v>
                </c:pt>
                <c:pt idx="4">
                  <c:v>3.524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852224"/>
        <c:axId val="-415848464"/>
      </c:scatterChart>
      <c:valAx>
        <c:axId val="-41585222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848464"/>
        <c:crosses val="autoZero"/>
        <c:crossBetween val="midCat"/>
      </c:valAx>
      <c:valAx>
        <c:axId val="-415848464"/>
        <c:scaling>
          <c:orientation val="minMax"/>
          <c:max val="5.5"/>
          <c:min val="3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8522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Sin inhibidor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60º, ácido 2.23% (2)'!$BJ$9:$BJ$13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(2)'!$R$9:$R$14</c:f>
              <c:numCache>
                <c:formatCode>0.0000</c:formatCode>
                <c:ptCount val="6"/>
                <c:pt idx="0">
                  <c:v>4.9759</c:v>
                </c:pt>
                <c:pt idx="1">
                  <c:v>4.2109</c:v>
                </c:pt>
                <c:pt idx="2">
                  <c:v>4.1992</c:v>
                </c:pt>
                <c:pt idx="3">
                  <c:v>4.1331</c:v>
                </c:pt>
                <c:pt idx="4">
                  <c:v>3.7049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60º, ácido 2.23% (2)'!$BJ$9:$BJ$13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(2)'!$S$9:$S$13</c:f>
              <c:numCache>
                <c:formatCode>0.0000</c:formatCode>
                <c:ptCount val="5"/>
                <c:pt idx="0">
                  <c:v>4.8927</c:v>
                </c:pt>
                <c:pt idx="1">
                  <c:v>4.1042</c:v>
                </c:pt>
                <c:pt idx="2" formatCode="General">
                  <c:v>4.0912</c:v>
                </c:pt>
                <c:pt idx="3">
                  <c:v>4.0523</c:v>
                </c:pt>
                <c:pt idx="4">
                  <c:v>3.6422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60º, ácido 2.23% (2)'!$BJ$9:$BJ$13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(2)'!$T$9:$T$13</c:f>
              <c:numCache>
                <c:formatCode>General</c:formatCode>
                <c:ptCount val="5"/>
                <c:pt idx="0" formatCode="0.0000">
                  <c:v>4.957</c:v>
                </c:pt>
                <c:pt idx="1">
                  <c:v>4.1903</c:v>
                </c:pt>
                <c:pt idx="2" formatCode="0.0000">
                  <c:v>4.1785</c:v>
                </c:pt>
                <c:pt idx="3" formatCode="0.0000">
                  <c:v>4.1694</c:v>
                </c:pt>
                <c:pt idx="4" formatCode="0.0000">
                  <c:v>3.7446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816816"/>
        <c:axId val="-415813056"/>
      </c:scatterChart>
      <c:valAx>
        <c:axId val="-415816816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813056"/>
        <c:crosses val="autoZero"/>
        <c:crossBetween val="midCat"/>
      </c:valAx>
      <c:valAx>
        <c:axId val="-415813056"/>
        <c:scaling>
          <c:orientation val="minMax"/>
          <c:min val="3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816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Benzoato</a:t>
            </a:r>
            <a:r>
              <a:rPr lang="es-ES_tradnl" baseline="0"/>
              <a:t> de Sodio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60º, ácido 2.23% (2)'!$BJ$9:$BJ$14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(2)'!$AG$9:$AG$13</c:f>
              <c:numCache>
                <c:formatCode>0.0000</c:formatCode>
                <c:ptCount val="5"/>
                <c:pt idx="0">
                  <c:v>33.2185</c:v>
                </c:pt>
                <c:pt idx="1">
                  <c:v>32.2342</c:v>
                </c:pt>
                <c:pt idx="2">
                  <c:v>32.1264</c:v>
                </c:pt>
                <c:pt idx="3">
                  <c:v>32.0123</c:v>
                </c:pt>
                <c:pt idx="4">
                  <c:v>29.4493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60º, ácido 2.23% (2)'!$BJ$9:$BJ$13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(2)'!$AH$9:$AH$14</c:f>
              <c:numCache>
                <c:formatCode>General</c:formatCode>
                <c:ptCount val="6"/>
                <c:pt idx="0" formatCode="0.0000">
                  <c:v>30.8434</c:v>
                </c:pt>
                <c:pt idx="1">
                  <c:v>30.1139</c:v>
                </c:pt>
                <c:pt idx="2" formatCode="0.0000">
                  <c:v>30.0287</c:v>
                </c:pt>
                <c:pt idx="3" formatCode="0.0000">
                  <c:v>29.9279</c:v>
                </c:pt>
                <c:pt idx="4" formatCode="0.0000">
                  <c:v>27.5381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60º, ácido 2.23% (2)'!$BJ$9:$BJ$13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(2)'!$AI$9:$AI$13</c:f>
              <c:numCache>
                <c:formatCode>0.0000</c:formatCode>
                <c:ptCount val="5"/>
                <c:pt idx="0">
                  <c:v>30.8645</c:v>
                </c:pt>
                <c:pt idx="1">
                  <c:v>30.6318</c:v>
                </c:pt>
                <c:pt idx="2">
                  <c:v>30.5328</c:v>
                </c:pt>
                <c:pt idx="3">
                  <c:v>30.4254</c:v>
                </c:pt>
                <c:pt idx="4">
                  <c:v>28.0275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783008"/>
        <c:axId val="-415779248"/>
      </c:scatterChart>
      <c:valAx>
        <c:axId val="-41578300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779248"/>
        <c:crosses val="autoZero"/>
        <c:crossBetween val="midCat"/>
      </c:valAx>
      <c:valAx>
        <c:axId val="-415779248"/>
        <c:scaling>
          <c:orientation val="minMax"/>
          <c:max val="34.0"/>
          <c:min val="27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783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Sin inhibidor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60º, ácido 2.23% (2)'!$BJ$9:$BJ$13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(2)'!$AV$9:$AV$13</c:f>
              <c:numCache>
                <c:formatCode>0.0000</c:formatCode>
                <c:ptCount val="5"/>
                <c:pt idx="0">
                  <c:v>32.4029</c:v>
                </c:pt>
                <c:pt idx="1">
                  <c:v>31.0743</c:v>
                </c:pt>
                <c:pt idx="2">
                  <c:v>30.9435</c:v>
                </c:pt>
                <c:pt idx="3">
                  <c:v>30.8627</c:v>
                </c:pt>
                <c:pt idx="4">
                  <c:v>28.5682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60º, ácido 2.23% (2)'!$BJ$9:$BJ$13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(2)'!$AW$9:$AW$13</c:f>
              <c:numCache>
                <c:formatCode>0.0000</c:formatCode>
                <c:ptCount val="5"/>
                <c:pt idx="0">
                  <c:v>30.7974</c:v>
                </c:pt>
                <c:pt idx="1">
                  <c:v>30.7277</c:v>
                </c:pt>
                <c:pt idx="2">
                  <c:v>30.6464</c:v>
                </c:pt>
                <c:pt idx="3">
                  <c:v>30.548</c:v>
                </c:pt>
                <c:pt idx="4">
                  <c:v>28.406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60º, ácido 2.23% (2)'!$BJ$9:$BJ$13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60º, ácido 2.23% (2)'!$AX$9:$AX$13</c:f>
              <c:numCache>
                <c:formatCode>General</c:formatCode>
                <c:ptCount val="5"/>
                <c:pt idx="0" formatCode="0.0000">
                  <c:v>30.7205</c:v>
                </c:pt>
                <c:pt idx="1">
                  <c:v>30.6103</c:v>
                </c:pt>
                <c:pt idx="2">
                  <c:v>30.4887</c:v>
                </c:pt>
                <c:pt idx="3" formatCode="0.0000">
                  <c:v>30.2565</c:v>
                </c:pt>
                <c:pt idx="4" formatCode="0.0000">
                  <c:v>28.3906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749472"/>
        <c:axId val="-415745712"/>
      </c:scatterChart>
      <c:valAx>
        <c:axId val="-415749472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745712"/>
        <c:crosses val="autoZero"/>
        <c:crossBetween val="midCat"/>
      </c:valAx>
      <c:valAx>
        <c:axId val="-415745712"/>
        <c:scaling>
          <c:orientation val="minMax"/>
          <c:max val="34.0"/>
          <c:min val="27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749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60º, ácido 2.23% (2)'!$M$10:$M$13</c:f>
                <c:numCache>
                  <c:formatCode>General</c:formatCode>
                  <c:ptCount val="4"/>
                  <c:pt idx="0">
                    <c:v>27.19332686433601</c:v>
                  </c:pt>
                  <c:pt idx="1">
                    <c:v>14.2310886129483</c:v>
                  </c:pt>
                  <c:pt idx="2">
                    <c:v>9.483583059370582</c:v>
                  </c:pt>
                  <c:pt idx="3">
                    <c:v>1.072959925775796</c:v>
                  </c:pt>
                </c:numCache>
              </c:numRef>
            </c:plus>
            <c:minus>
              <c:numRef>
                <c:f>'Corridas a 60º, ácido 2.23% (2)'!$M$10:$M$13</c:f>
                <c:numCache>
                  <c:formatCode>General</c:formatCode>
                  <c:ptCount val="4"/>
                  <c:pt idx="0">
                    <c:v>27.19332686433601</c:v>
                  </c:pt>
                  <c:pt idx="1">
                    <c:v>14.2310886129483</c:v>
                  </c:pt>
                  <c:pt idx="2">
                    <c:v>9.483583059370582</c:v>
                  </c:pt>
                  <c:pt idx="3">
                    <c:v>1.072959925775796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60º, ácido 2.23% (2)'!$BJ$10:$BJ$13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24.5</c:v>
                </c:pt>
              </c:numCache>
            </c:numRef>
          </c:xVal>
          <c:yVal>
            <c:numRef>
              <c:f>'Corridas a 60º, ácido 2.23% (2)'!$L$10:$L$13</c:f>
              <c:numCache>
                <c:formatCode>0.00000</c:formatCode>
                <c:ptCount val="4"/>
                <c:pt idx="0">
                  <c:v>159.671441475569</c:v>
                </c:pt>
                <c:pt idx="1">
                  <c:v>83.88827379139452</c:v>
                </c:pt>
                <c:pt idx="2">
                  <c:v>57.73687272900943</c:v>
                </c:pt>
                <c:pt idx="3">
                  <c:v>10.51482656053181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721872"/>
        <c:axId val="-415717840"/>
      </c:scatterChart>
      <c:valAx>
        <c:axId val="-415721872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717840"/>
        <c:crosses val="autoZero"/>
        <c:crossBetween val="midCat"/>
      </c:valAx>
      <c:valAx>
        <c:axId val="-415717840"/>
        <c:scaling>
          <c:orientation val="minMax"/>
          <c:max val="20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72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 ºC, ácido 2.23%'!$BJ$9:$BJ$18</c:f>
              <c:numCache>
                <c:formatCode>General</c:formatCode>
                <c:ptCount val="10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2.23%'!$AG$9:$AG$17</c:f>
              <c:numCache>
                <c:formatCode>0.0000</c:formatCode>
                <c:ptCount val="9"/>
                <c:pt idx="0">
                  <c:v>33.37</c:v>
                </c:pt>
                <c:pt idx="1">
                  <c:v>33.2746</c:v>
                </c:pt>
                <c:pt idx="2">
                  <c:v>33.1455</c:v>
                </c:pt>
                <c:pt idx="3">
                  <c:v>33.0322</c:v>
                </c:pt>
                <c:pt idx="4">
                  <c:v>32.9168</c:v>
                </c:pt>
                <c:pt idx="5" formatCode="General">
                  <c:v>31.5736</c:v>
                </c:pt>
                <c:pt idx="6">
                  <c:v>31.5255</c:v>
                </c:pt>
                <c:pt idx="7">
                  <c:v>31.5041</c:v>
                </c:pt>
                <c:pt idx="8">
                  <c:v>31.4275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 ºC, ácido 2.23%'!$BJ$9:$BJ$17</c:f>
              <c:numCache>
                <c:formatCode>General</c:formatCode>
                <c:ptCount val="9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2.23%'!$AH$9:$AH$18</c:f>
              <c:numCache>
                <c:formatCode>0.0000</c:formatCode>
                <c:ptCount val="10"/>
                <c:pt idx="0">
                  <c:v>30.63</c:v>
                </c:pt>
                <c:pt idx="1">
                  <c:v>30.5687</c:v>
                </c:pt>
                <c:pt idx="2">
                  <c:v>30.4549</c:v>
                </c:pt>
                <c:pt idx="3">
                  <c:v>30.3616</c:v>
                </c:pt>
                <c:pt idx="4">
                  <c:v>30.2852</c:v>
                </c:pt>
                <c:pt idx="5" formatCode="General">
                  <c:v>29.0124</c:v>
                </c:pt>
                <c:pt idx="6">
                  <c:v>28.9685</c:v>
                </c:pt>
                <c:pt idx="7">
                  <c:v>28.94</c:v>
                </c:pt>
                <c:pt idx="8">
                  <c:v>28.8772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 ºC, ácido 2.23%'!$BJ$9:$BJ$17</c:f>
              <c:numCache>
                <c:formatCode>General</c:formatCode>
                <c:ptCount val="9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2.23%'!$AI$9:$AI$17</c:f>
              <c:numCache>
                <c:formatCode>0.0000</c:formatCode>
                <c:ptCount val="9"/>
                <c:pt idx="0">
                  <c:v>31.85</c:v>
                </c:pt>
                <c:pt idx="1">
                  <c:v>31.773</c:v>
                </c:pt>
                <c:pt idx="2">
                  <c:v>31.666</c:v>
                </c:pt>
                <c:pt idx="3">
                  <c:v>31.5644</c:v>
                </c:pt>
                <c:pt idx="4">
                  <c:v>31.5574</c:v>
                </c:pt>
                <c:pt idx="5" formatCode="General">
                  <c:v>30.1886</c:v>
                </c:pt>
                <c:pt idx="6">
                  <c:v>30.1463</c:v>
                </c:pt>
                <c:pt idx="7">
                  <c:v>30.121</c:v>
                </c:pt>
                <c:pt idx="8">
                  <c:v>30.061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243280"/>
        <c:axId val="-416239520"/>
      </c:scatterChart>
      <c:valAx>
        <c:axId val="-416243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239520"/>
        <c:crosses val="autoZero"/>
        <c:crossBetween val="midCat"/>
      </c:valAx>
      <c:valAx>
        <c:axId val="-4162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24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60º, ácido 2.23% (2)'!$AB$10:$AB$13</c:f>
                <c:numCache>
                  <c:formatCode>General</c:formatCode>
                  <c:ptCount val="4"/>
                  <c:pt idx="0">
                    <c:v>3.482693363177723</c:v>
                  </c:pt>
                  <c:pt idx="1">
                    <c:v>1.408166069169667</c:v>
                  </c:pt>
                  <c:pt idx="2">
                    <c:v>2.125537768580142</c:v>
                  </c:pt>
                  <c:pt idx="3">
                    <c:v>0.251217848836773</c:v>
                  </c:pt>
                </c:numCache>
              </c:numRef>
            </c:plus>
            <c:minus>
              <c:numRef>
                <c:f>'Corridas a 60º, ácido 2.23% (2)'!$AB$10:$AB$13</c:f>
                <c:numCache>
                  <c:formatCode>General</c:formatCode>
                  <c:ptCount val="4"/>
                  <c:pt idx="0">
                    <c:v>3.482693363177723</c:v>
                  </c:pt>
                  <c:pt idx="1">
                    <c:v>1.408166069169667</c:v>
                  </c:pt>
                  <c:pt idx="2">
                    <c:v>2.125537768580142</c:v>
                  </c:pt>
                  <c:pt idx="3">
                    <c:v>0.251217848836773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60º, ácido 2.23% (2)'!$BJ$10:$BJ$13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24.5</c:v>
                </c:pt>
              </c:numCache>
            </c:numRef>
          </c:xVal>
          <c:yVal>
            <c:numRef>
              <c:f>'Corridas a 60º, ácido 2.23% (2)'!$AA$10:$AA$13</c:f>
              <c:numCache>
                <c:formatCode>0.00000</c:formatCode>
                <c:ptCount val="4"/>
                <c:pt idx="0">
                  <c:v>127.9366572312843</c:v>
                </c:pt>
                <c:pt idx="1">
                  <c:v>66.78148334822475</c:v>
                </c:pt>
                <c:pt idx="2">
                  <c:v>46.93927507098838</c:v>
                </c:pt>
                <c:pt idx="3">
                  <c:v>8.684918529887791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696256"/>
        <c:axId val="-415692224"/>
      </c:scatterChart>
      <c:valAx>
        <c:axId val="-415696256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692224"/>
        <c:crosses val="autoZero"/>
        <c:crossBetween val="midCat"/>
      </c:valAx>
      <c:valAx>
        <c:axId val="-415692224"/>
        <c:scaling>
          <c:orientation val="minMax"/>
          <c:max val="20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696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60º, ácido 2.23% (2)'!$AQ$10:$AQ$13</c:f>
                <c:numCache>
                  <c:formatCode>General</c:formatCode>
                  <c:ptCount val="4"/>
                  <c:pt idx="0">
                    <c:v>17.1247656615014</c:v>
                  </c:pt>
                  <c:pt idx="1">
                    <c:v>8.586508865910264</c:v>
                  </c:pt>
                  <c:pt idx="2">
                    <c:v>5.738567462711014</c:v>
                  </c:pt>
                  <c:pt idx="3">
                    <c:v>0.785944681015482</c:v>
                  </c:pt>
                </c:numCache>
              </c:numRef>
            </c:plus>
            <c:minus>
              <c:numRef>
                <c:f>'Corridas a 60º, ácido 2.23% (2)'!$AQ$10:$AQ$13</c:f>
                <c:numCache>
                  <c:formatCode>General</c:formatCode>
                  <c:ptCount val="4"/>
                  <c:pt idx="0">
                    <c:v>17.1247656615014</c:v>
                  </c:pt>
                  <c:pt idx="1">
                    <c:v>8.586508865910264</c:v>
                  </c:pt>
                  <c:pt idx="2">
                    <c:v>5.738567462711014</c:v>
                  </c:pt>
                  <c:pt idx="3">
                    <c:v>0.785944681015482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60º, ácido 2.23% (2)'!$BJ$10:$BJ$13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24.5</c:v>
                </c:pt>
              </c:numCache>
            </c:numRef>
          </c:xVal>
          <c:yVal>
            <c:numRef>
              <c:f>'Corridas a 60º, ácido 2.23% (2)'!$AP$10:$AP$13</c:f>
              <c:numCache>
                <c:formatCode>0.00000</c:formatCode>
                <c:ptCount val="4"/>
                <c:pt idx="0">
                  <c:v>29.51379621449818</c:v>
                </c:pt>
                <c:pt idx="1">
                  <c:v>16.9806173559357</c:v>
                </c:pt>
                <c:pt idx="2">
                  <c:v>12.95705644959342</c:v>
                </c:pt>
                <c:pt idx="3">
                  <c:v>6.157333981371958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670640"/>
        <c:axId val="-415666608"/>
      </c:scatterChart>
      <c:valAx>
        <c:axId val="-415670640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666608"/>
        <c:crosses val="autoZero"/>
        <c:crossBetween val="midCat"/>
      </c:valAx>
      <c:valAx>
        <c:axId val="-415666608"/>
        <c:scaling>
          <c:orientation val="minMax"/>
          <c:max val="60.0"/>
          <c:min val="-1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670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60º, ácido 2.23% (2)'!$BF$10:$BF$13</c:f>
                <c:numCache>
                  <c:formatCode>General</c:formatCode>
                  <c:ptCount val="4"/>
                  <c:pt idx="0">
                    <c:v>31.76836677072342</c:v>
                  </c:pt>
                  <c:pt idx="1">
                    <c:v>16.20075487704289</c:v>
                  </c:pt>
                  <c:pt idx="2">
                    <c:v>10.11173965457166</c:v>
                  </c:pt>
                  <c:pt idx="3">
                    <c:v>1.564925454317858</c:v>
                  </c:pt>
                </c:numCache>
              </c:numRef>
            </c:plus>
            <c:minus>
              <c:numRef>
                <c:f>'Corridas a 60º, ácido 2.23% (2)'!$BF$10:$BF$13</c:f>
                <c:numCache>
                  <c:formatCode>General</c:formatCode>
                  <c:ptCount val="4"/>
                  <c:pt idx="0">
                    <c:v>31.76836677072342</c:v>
                  </c:pt>
                  <c:pt idx="1">
                    <c:v>16.20075487704289</c:v>
                  </c:pt>
                  <c:pt idx="2">
                    <c:v>10.11173965457166</c:v>
                  </c:pt>
                  <c:pt idx="3">
                    <c:v>1.564925454317858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60º, ácido 2.23% (2)'!$BJ$10:$BJ$13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24.5</c:v>
                </c:pt>
              </c:numCache>
            </c:numRef>
          </c:xVal>
          <c:yVal>
            <c:numRef>
              <c:f>'Corridas a 60º, ácido 2.23% (2)'!$BE$10:$BE$13</c:f>
              <c:numCache>
                <c:formatCode>0.00000</c:formatCode>
                <c:ptCount val="4"/>
                <c:pt idx="0">
                  <c:v>22.60440309167961</c:v>
                </c:pt>
                <c:pt idx="1">
                  <c:v>13.88039434349487</c:v>
                </c:pt>
                <c:pt idx="2">
                  <c:v>11.40108449417205</c:v>
                </c:pt>
                <c:pt idx="3">
                  <c:v>5.470877940317449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645200"/>
        <c:axId val="-415641168"/>
      </c:scatterChart>
      <c:valAx>
        <c:axId val="-415645200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641168"/>
        <c:crosses val="autoZero"/>
        <c:crossBetween val="midCat"/>
      </c:valAx>
      <c:valAx>
        <c:axId val="-415641168"/>
        <c:scaling>
          <c:orientation val="minMax"/>
          <c:max val="60.0"/>
          <c:min val="-1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645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Benzoato de Sodio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T.A, ácido 2.23%(2) 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'!$C$9:$C$13</c:f>
              <c:numCache>
                <c:formatCode>0.0000</c:formatCode>
                <c:ptCount val="5"/>
                <c:pt idx="0">
                  <c:v>4.8791</c:v>
                </c:pt>
                <c:pt idx="1">
                  <c:v>4.0676</c:v>
                </c:pt>
                <c:pt idx="2">
                  <c:v>4.0041</c:v>
                </c:pt>
                <c:pt idx="3">
                  <c:v>3.999</c:v>
                </c:pt>
                <c:pt idx="4">
                  <c:v>3.9425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T.A, ácido 2.23%(2)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'!$D$9:$D$13</c:f>
              <c:numCache>
                <c:formatCode>0.0000</c:formatCode>
                <c:ptCount val="5"/>
                <c:pt idx="0">
                  <c:v>4.6938</c:v>
                </c:pt>
                <c:pt idx="1">
                  <c:v>3.939</c:v>
                </c:pt>
                <c:pt idx="2">
                  <c:v>3.8961</c:v>
                </c:pt>
                <c:pt idx="3">
                  <c:v>3.8804</c:v>
                </c:pt>
                <c:pt idx="4">
                  <c:v>3.8251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T.A, ácido 2.23%(2)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'!$E$9:$E$13</c:f>
              <c:numCache>
                <c:formatCode>0.0000</c:formatCode>
                <c:ptCount val="5"/>
                <c:pt idx="0">
                  <c:v>4.9136</c:v>
                </c:pt>
                <c:pt idx="1">
                  <c:v>4.1199</c:v>
                </c:pt>
                <c:pt idx="2">
                  <c:v>4.0521</c:v>
                </c:pt>
                <c:pt idx="3">
                  <c:v>4.0422</c:v>
                </c:pt>
                <c:pt idx="4">
                  <c:v>3.9684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603904"/>
        <c:axId val="-415600144"/>
      </c:scatterChart>
      <c:valAx>
        <c:axId val="-41560390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600144"/>
        <c:crosses val="autoZero"/>
        <c:crossBetween val="midCat"/>
      </c:valAx>
      <c:valAx>
        <c:axId val="-415600144"/>
        <c:scaling>
          <c:orientation val="minMax"/>
          <c:min val="3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603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Sin Inhibidor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T.A, ácido 2.23%(2)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'!$R$9:$R$14</c:f>
              <c:numCache>
                <c:formatCode>0.0000</c:formatCode>
                <c:ptCount val="6"/>
                <c:pt idx="0">
                  <c:v>4.8119</c:v>
                </c:pt>
                <c:pt idx="1">
                  <c:v>4.1468</c:v>
                </c:pt>
                <c:pt idx="2">
                  <c:v>4.055</c:v>
                </c:pt>
                <c:pt idx="3">
                  <c:v>4.0548</c:v>
                </c:pt>
                <c:pt idx="4">
                  <c:v>3.9965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T.A, ácido 2.23%(2)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'!$S$9:$S$13</c:f>
              <c:numCache>
                <c:formatCode>0.0000</c:formatCode>
                <c:ptCount val="5"/>
                <c:pt idx="0">
                  <c:v>5.0402</c:v>
                </c:pt>
                <c:pt idx="1">
                  <c:v>4.3293</c:v>
                </c:pt>
                <c:pt idx="2">
                  <c:v>4.3071</c:v>
                </c:pt>
                <c:pt idx="3">
                  <c:v>4.2547</c:v>
                </c:pt>
                <c:pt idx="4">
                  <c:v>4.2439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T.A, ácido 2.23%(2)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'!$T$9:$T$13</c:f>
              <c:numCache>
                <c:formatCode>General</c:formatCode>
                <c:ptCount val="5"/>
                <c:pt idx="0" formatCode="0.0000">
                  <c:v>4.865</c:v>
                </c:pt>
                <c:pt idx="1">
                  <c:v>4.1492</c:v>
                </c:pt>
                <c:pt idx="2" formatCode="0.0000">
                  <c:v>4.0868</c:v>
                </c:pt>
                <c:pt idx="3" formatCode="0.0000">
                  <c:v>4.0807</c:v>
                </c:pt>
                <c:pt idx="4" formatCode="0.0000">
                  <c:v>4.0302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567888"/>
        <c:axId val="-415564128"/>
      </c:scatterChart>
      <c:valAx>
        <c:axId val="-41556788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564128"/>
        <c:crosses val="autoZero"/>
        <c:crossBetween val="midCat"/>
      </c:valAx>
      <c:valAx>
        <c:axId val="-415564128"/>
        <c:scaling>
          <c:orientation val="minMax"/>
          <c:min val="3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5678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Benzoato de Sodio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T.A, ácido 2.23%(2)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'!$AG$9:$AG$13</c:f>
              <c:numCache>
                <c:formatCode>0.0000</c:formatCode>
                <c:ptCount val="5"/>
                <c:pt idx="0">
                  <c:v>32.873</c:v>
                </c:pt>
                <c:pt idx="1">
                  <c:v>32.8711</c:v>
                </c:pt>
                <c:pt idx="2">
                  <c:v>32.8585</c:v>
                </c:pt>
                <c:pt idx="3">
                  <c:v>32.8555</c:v>
                </c:pt>
                <c:pt idx="4">
                  <c:v>32.7573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T.A, ácido 2.23%(2)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'!$AH$9:$AH$13</c:f>
              <c:numCache>
                <c:formatCode>0.0000</c:formatCode>
                <c:ptCount val="5"/>
                <c:pt idx="0" formatCode="General">
                  <c:v>30.8997</c:v>
                </c:pt>
                <c:pt idx="1">
                  <c:v>30.8193</c:v>
                </c:pt>
                <c:pt idx="2">
                  <c:v>30.8059</c:v>
                </c:pt>
                <c:pt idx="3">
                  <c:v>30.8029</c:v>
                </c:pt>
                <c:pt idx="4">
                  <c:v>30.5502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T.A, ácido 2.23%(2)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'!$AI$9:$AI$13</c:f>
              <c:numCache>
                <c:formatCode>0.0000</c:formatCode>
                <c:ptCount val="5"/>
                <c:pt idx="0">
                  <c:v>31.7871</c:v>
                </c:pt>
                <c:pt idx="1">
                  <c:v>31.7761</c:v>
                </c:pt>
                <c:pt idx="2">
                  <c:v>31.7748</c:v>
                </c:pt>
                <c:pt idx="3">
                  <c:v>31.7682</c:v>
                </c:pt>
                <c:pt idx="4">
                  <c:v>31.5116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534080"/>
        <c:axId val="-415530320"/>
      </c:scatterChart>
      <c:valAx>
        <c:axId val="-415534080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530320"/>
        <c:crosses val="autoZero"/>
        <c:crossBetween val="midCat"/>
      </c:valAx>
      <c:valAx>
        <c:axId val="-415530320"/>
        <c:scaling>
          <c:orientation val="minMax"/>
          <c:max val="34.0"/>
          <c:min val="27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534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Sin inhibidor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T.A, ácido 2.23%(2)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'!$AV$9:$AV$13</c:f>
              <c:numCache>
                <c:formatCode>0.0000</c:formatCode>
                <c:ptCount val="5"/>
                <c:pt idx="0">
                  <c:v>30.8253</c:v>
                </c:pt>
                <c:pt idx="1">
                  <c:v>30.8142</c:v>
                </c:pt>
                <c:pt idx="2">
                  <c:v>30.8135</c:v>
                </c:pt>
                <c:pt idx="3">
                  <c:v>30.805</c:v>
                </c:pt>
                <c:pt idx="4">
                  <c:v>30.4758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T.A, ácido 2.23%(2)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'!$AW$9:$AW$13</c:f>
              <c:numCache>
                <c:formatCode>0.0000</c:formatCode>
                <c:ptCount val="5"/>
                <c:pt idx="0">
                  <c:v>30.9932</c:v>
                </c:pt>
                <c:pt idx="1">
                  <c:v>30.9855</c:v>
                </c:pt>
                <c:pt idx="2">
                  <c:v>30.9749</c:v>
                </c:pt>
                <c:pt idx="3">
                  <c:v>30.9704</c:v>
                </c:pt>
                <c:pt idx="4">
                  <c:v>30.6212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T.A, ácido 2.23%(2)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24.5</c:v>
                </c:pt>
              </c:numCache>
            </c:numRef>
          </c:xVal>
          <c:yVal>
            <c:numRef>
              <c:f>'Corridas a T.A, ácido 2.23%(2) '!$AX$9:$AX$13</c:f>
              <c:numCache>
                <c:formatCode>0.0000</c:formatCode>
                <c:ptCount val="5"/>
                <c:pt idx="0">
                  <c:v>31.2192</c:v>
                </c:pt>
                <c:pt idx="1">
                  <c:v>31.1893</c:v>
                </c:pt>
                <c:pt idx="2">
                  <c:v>31.1779</c:v>
                </c:pt>
                <c:pt idx="3">
                  <c:v>31.1757</c:v>
                </c:pt>
                <c:pt idx="4">
                  <c:v>30.4694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500544"/>
        <c:axId val="-415496784"/>
      </c:scatterChart>
      <c:valAx>
        <c:axId val="-41550054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496784"/>
        <c:crosses val="autoZero"/>
        <c:crossBetween val="midCat"/>
      </c:valAx>
      <c:valAx>
        <c:axId val="-415496784"/>
        <c:scaling>
          <c:orientation val="minMax"/>
          <c:max val="34.0"/>
          <c:min val="27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500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T.A, ácido 2.23%(2) '!$M$10:$M$13</c:f>
                <c:numCache>
                  <c:formatCode>General</c:formatCode>
                  <c:ptCount val="4"/>
                  <c:pt idx="0">
                    <c:v>3.102038715078931</c:v>
                  </c:pt>
                  <c:pt idx="1">
                    <c:v>2.433542226506791</c:v>
                  </c:pt>
                  <c:pt idx="2">
                    <c:v>1.305974100090556</c:v>
                  </c:pt>
                  <c:pt idx="3">
                    <c:v>0.18738498032831</c:v>
                  </c:pt>
                </c:numCache>
              </c:numRef>
            </c:plus>
            <c:minus>
              <c:numRef>
                <c:f>'Corridas a T.A, ácido 2.23%(2) '!$M$10:$M$13</c:f>
                <c:numCache>
                  <c:formatCode>General</c:formatCode>
                  <c:ptCount val="4"/>
                  <c:pt idx="0">
                    <c:v>3.102038715078931</c:v>
                  </c:pt>
                  <c:pt idx="1">
                    <c:v>2.433542226506791</c:v>
                  </c:pt>
                  <c:pt idx="2">
                    <c:v>1.305974100090556</c:v>
                  </c:pt>
                  <c:pt idx="3">
                    <c:v>0.18738498032831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T.A, ácido 2.23%(2)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24.5</c:v>
                </c:pt>
              </c:numCache>
            </c:numRef>
          </c:xVal>
          <c:yVal>
            <c:numRef>
              <c:f>'Corridas a T.A, ácido 2.23%(2) '!$L$10:$L$13</c:f>
              <c:numCache>
                <c:formatCode>0.00000</c:formatCode>
                <c:ptCount val="4"/>
                <c:pt idx="0">
                  <c:v>137.2696199461882</c:v>
                </c:pt>
                <c:pt idx="1">
                  <c:v>73.6894358159967</c:v>
                </c:pt>
                <c:pt idx="2">
                  <c:v>49.72471773748976</c:v>
                </c:pt>
                <c:pt idx="3">
                  <c:v>6.528982290041662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472944"/>
        <c:axId val="-415468912"/>
      </c:scatterChart>
      <c:valAx>
        <c:axId val="-41547294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468912"/>
        <c:crosses val="autoZero"/>
        <c:crossBetween val="midCat"/>
      </c:valAx>
      <c:valAx>
        <c:axId val="-415468912"/>
        <c:scaling>
          <c:orientation val="minMax"/>
          <c:max val="20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472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T.A, ácido 2.23%(2) '!$AB$10:$AB$13</c:f>
                <c:numCache>
                  <c:formatCode>General</c:formatCode>
                  <c:ptCount val="4"/>
                  <c:pt idx="0">
                    <c:v>3.405024416112832</c:v>
                  </c:pt>
                  <c:pt idx="1">
                    <c:v>3.585614901948714</c:v>
                  </c:pt>
                  <c:pt idx="2">
                    <c:v>0.862400770060284</c:v>
                  </c:pt>
                  <c:pt idx="3">
                    <c:v>0.282111538812666</c:v>
                  </c:pt>
                </c:numCache>
              </c:numRef>
            </c:plus>
            <c:minus>
              <c:numRef>
                <c:f>'Corridas a T.A, ácido 2.23%(2) '!$AB$10:$AB$13</c:f>
                <c:numCache>
                  <c:formatCode>General</c:formatCode>
                  <c:ptCount val="4"/>
                  <c:pt idx="0">
                    <c:v>3.405024416112832</c:v>
                  </c:pt>
                  <c:pt idx="1">
                    <c:v>3.585614901948714</c:v>
                  </c:pt>
                  <c:pt idx="2">
                    <c:v>0.862400770060284</c:v>
                  </c:pt>
                  <c:pt idx="3">
                    <c:v>0.282111538812666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T.A, ácido 2.23%(2)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24.5</c:v>
                </c:pt>
              </c:numCache>
            </c:numRef>
          </c:xVal>
          <c:yVal>
            <c:numRef>
              <c:f>'Corridas a T.A, ácido 2.23%(2) '!$AA$10:$AA$13</c:f>
              <c:numCache>
                <c:formatCode>0.00000</c:formatCode>
                <c:ptCount val="4"/>
                <c:pt idx="0">
                  <c:v>120.0008622046574</c:v>
                </c:pt>
                <c:pt idx="1">
                  <c:v>65.12628757665463</c:v>
                </c:pt>
                <c:pt idx="2">
                  <c:v>44.50756467005979</c:v>
                </c:pt>
                <c:pt idx="3">
                  <c:v>5.733784257893538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447600"/>
        <c:axId val="-415443568"/>
      </c:scatterChart>
      <c:valAx>
        <c:axId val="-415447600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443568"/>
        <c:crosses val="autoZero"/>
        <c:crossBetween val="midCat"/>
      </c:valAx>
      <c:valAx>
        <c:axId val="-415443568"/>
        <c:scaling>
          <c:orientation val="minMax"/>
          <c:max val="20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447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T.A, ácido 2.23%(2) '!$AQ$10:$AQ$13</c:f>
                <c:numCache>
                  <c:formatCode>General</c:formatCode>
                  <c:ptCount val="4"/>
                  <c:pt idx="0">
                    <c:v>2.015202920353279</c:v>
                  </c:pt>
                  <c:pt idx="1">
                    <c:v>1.095095003885167</c:v>
                  </c:pt>
                  <c:pt idx="2">
                    <c:v>0.715307078694244</c:v>
                  </c:pt>
                  <c:pt idx="3">
                    <c:v>0.235542115329121</c:v>
                  </c:pt>
                </c:numCache>
              </c:numRef>
            </c:plus>
            <c:minus>
              <c:numRef>
                <c:f>'Corridas a T.A, ácido 2.23%(2) '!$AQ$10:$AQ$13</c:f>
                <c:numCache>
                  <c:formatCode>General</c:formatCode>
                  <c:ptCount val="4"/>
                  <c:pt idx="0">
                    <c:v>2.015202920353279</c:v>
                  </c:pt>
                  <c:pt idx="1">
                    <c:v>1.095095003885167</c:v>
                  </c:pt>
                  <c:pt idx="2">
                    <c:v>0.715307078694244</c:v>
                  </c:pt>
                  <c:pt idx="3">
                    <c:v>0.235542115329121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T.A, ácido 2.23%(2)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24.5</c:v>
                </c:pt>
              </c:numCache>
            </c:numRef>
          </c:xVal>
          <c:yVal>
            <c:numRef>
              <c:f>'Corridas a T.A, ácido 2.23%(2) '!$AP$10:$AP$13</c:f>
              <c:numCache>
                <c:formatCode>0.00000</c:formatCode>
                <c:ptCount val="4"/>
                <c:pt idx="0">
                  <c:v>1.452362476919045</c:v>
                </c:pt>
                <c:pt idx="1">
                  <c:v>0.932696376131982</c:v>
                </c:pt>
                <c:pt idx="2">
                  <c:v>0.685836948516921</c:v>
                </c:pt>
                <c:pt idx="3">
                  <c:v>0.4645943699212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422224"/>
        <c:axId val="-415418192"/>
      </c:scatterChart>
      <c:valAx>
        <c:axId val="-41542222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418192"/>
        <c:crosses val="autoZero"/>
        <c:crossBetween val="midCat"/>
      </c:valAx>
      <c:valAx>
        <c:axId val="-415418192"/>
        <c:scaling>
          <c:orientation val="minMax"/>
          <c:max val="60.0"/>
          <c:min val="-1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422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</a:t>
            </a:r>
            <a:r>
              <a:rPr lang="es-ES_tradnl" baseline="0"/>
              <a:t>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 ºC, ácido 2.23%'!$BJ$9:$BJ$17</c:f>
              <c:numCache>
                <c:formatCode>General</c:formatCode>
                <c:ptCount val="9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2.23%'!$AV$9:$AV$17</c:f>
              <c:numCache>
                <c:formatCode>0.0000</c:formatCode>
                <c:ptCount val="9"/>
                <c:pt idx="0">
                  <c:v>30.84</c:v>
                </c:pt>
                <c:pt idx="1">
                  <c:v>30.8037</c:v>
                </c:pt>
                <c:pt idx="2">
                  <c:v>30.7675</c:v>
                </c:pt>
                <c:pt idx="3">
                  <c:v>30.7529</c:v>
                </c:pt>
                <c:pt idx="4">
                  <c:v>30.6714</c:v>
                </c:pt>
                <c:pt idx="5">
                  <c:v>30.3893</c:v>
                </c:pt>
                <c:pt idx="6">
                  <c:v>30.3632</c:v>
                </c:pt>
                <c:pt idx="7">
                  <c:v>30.3507</c:v>
                </c:pt>
                <c:pt idx="8">
                  <c:v>29.78884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 ºC, ácido 2.23%'!$BJ$9:$BJ$17</c:f>
              <c:numCache>
                <c:formatCode>General</c:formatCode>
                <c:ptCount val="9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2.23%'!$AW$9:$AW$17</c:f>
              <c:numCache>
                <c:formatCode>0.0000</c:formatCode>
                <c:ptCount val="9"/>
                <c:pt idx="0">
                  <c:v>31.61</c:v>
                </c:pt>
                <c:pt idx="1">
                  <c:v>31.5629</c:v>
                </c:pt>
                <c:pt idx="2">
                  <c:v>31.524</c:v>
                </c:pt>
                <c:pt idx="3">
                  <c:v>31.5111</c:v>
                </c:pt>
                <c:pt idx="4">
                  <c:v>31.4676</c:v>
                </c:pt>
                <c:pt idx="5">
                  <c:v>31.2119</c:v>
                </c:pt>
                <c:pt idx="6">
                  <c:v>31.1871</c:v>
                </c:pt>
                <c:pt idx="7">
                  <c:v>31.176</c:v>
                </c:pt>
                <c:pt idx="8">
                  <c:v>30.6077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 ºC, ácido 2.23%'!$BJ$9:$BJ$17</c:f>
              <c:numCache>
                <c:formatCode>General</c:formatCode>
                <c:ptCount val="9"/>
                <c:pt idx="1">
                  <c:v>1.5</c:v>
                </c:pt>
                <c:pt idx="2">
                  <c:v>3.5</c:v>
                </c:pt>
                <c:pt idx="3">
                  <c:v>5.5</c:v>
                </c:pt>
                <c:pt idx="4">
                  <c:v>7.5</c:v>
                </c:pt>
                <c:pt idx="5">
                  <c:v>24.5</c:v>
                </c:pt>
                <c:pt idx="6">
                  <c:v>26.5</c:v>
                </c:pt>
                <c:pt idx="7">
                  <c:v>28.5</c:v>
                </c:pt>
                <c:pt idx="8">
                  <c:v>98.5</c:v>
                </c:pt>
              </c:numCache>
            </c:numRef>
          </c:xVal>
          <c:yVal>
            <c:numRef>
              <c:f>'Corridas a 60 ºC, ácido 2.23%'!$AX$9:$AX$17</c:f>
              <c:numCache>
                <c:formatCode>0.0000</c:formatCode>
                <c:ptCount val="9"/>
                <c:pt idx="0">
                  <c:v>32.17</c:v>
                </c:pt>
                <c:pt idx="1">
                  <c:v>32.1199</c:v>
                </c:pt>
                <c:pt idx="2">
                  <c:v>32.0785</c:v>
                </c:pt>
                <c:pt idx="3">
                  <c:v>32.0562</c:v>
                </c:pt>
                <c:pt idx="4">
                  <c:v>32.0307</c:v>
                </c:pt>
                <c:pt idx="5">
                  <c:v>31.7595</c:v>
                </c:pt>
                <c:pt idx="6">
                  <c:v>31.7445</c:v>
                </c:pt>
                <c:pt idx="7">
                  <c:v>31.7191</c:v>
                </c:pt>
                <c:pt idx="8">
                  <c:v>31.1626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209744"/>
        <c:axId val="-416205984"/>
      </c:scatterChart>
      <c:valAx>
        <c:axId val="-4162097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205984"/>
        <c:crosses val="autoZero"/>
        <c:crossBetween val="midCat"/>
      </c:valAx>
      <c:valAx>
        <c:axId val="-416205984"/>
        <c:scaling>
          <c:orientation val="minMax"/>
          <c:max val="34.0"/>
          <c:min val="28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209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T.A, ácido 2.23%(2) '!$BF$10:$BF$13</c:f>
                <c:numCache>
                  <c:formatCode>General</c:formatCode>
                  <c:ptCount val="4"/>
                  <c:pt idx="0">
                    <c:v>0.55292268559546</c:v>
                  </c:pt>
                  <c:pt idx="1">
                    <c:v>0.358000360819644</c:v>
                  </c:pt>
                  <c:pt idx="2">
                    <c:v>0.195364915288292</c:v>
                  </c:pt>
                  <c:pt idx="3">
                    <c:v>0.422718601458827</c:v>
                  </c:pt>
                </c:numCache>
              </c:numRef>
            </c:plus>
            <c:minus>
              <c:numRef>
                <c:f>'Corridas a T.A, ácido 2.23%(2) '!$BF$10:$BF$13</c:f>
                <c:numCache>
                  <c:formatCode>General</c:formatCode>
                  <c:ptCount val="4"/>
                  <c:pt idx="0">
                    <c:v>0.55292268559546</c:v>
                  </c:pt>
                  <c:pt idx="1">
                    <c:v>0.358000360819644</c:v>
                  </c:pt>
                  <c:pt idx="2">
                    <c:v>0.195364915288292</c:v>
                  </c:pt>
                  <c:pt idx="3">
                    <c:v>0.422718601458827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T.A, ácido 2.23%(2)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24.5</c:v>
                </c:pt>
              </c:numCache>
            </c:numRef>
          </c:xVal>
          <c:yVal>
            <c:numRef>
              <c:f>'Corridas a T.A, ácido 2.23%(2) '!$BE$10:$BE$13</c:f>
              <c:numCache>
                <c:formatCode>0.00000</c:formatCode>
                <c:ptCount val="4"/>
                <c:pt idx="0">
                  <c:v>0.755530153491632</c:v>
                </c:pt>
                <c:pt idx="1">
                  <c:v>0.553654380197487</c:v>
                </c:pt>
                <c:pt idx="2">
                  <c:v>0.448051226674565</c:v>
                </c:pt>
                <c:pt idx="3">
                  <c:v>0.932104427745572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396784"/>
        <c:axId val="-415392752"/>
      </c:scatterChart>
      <c:valAx>
        <c:axId val="-415396784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392752"/>
        <c:crosses val="autoZero"/>
        <c:crossBetween val="midCat"/>
      </c:valAx>
      <c:valAx>
        <c:axId val="-415392752"/>
        <c:scaling>
          <c:orientation val="minMax"/>
          <c:max val="60.0"/>
          <c:min val="-1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396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10%'!$BJ$9:$BJ$15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10%'!$C$9:$C$13</c:f>
              <c:numCache>
                <c:formatCode>0.0000</c:formatCode>
                <c:ptCount val="5"/>
                <c:pt idx="0">
                  <c:v>30.7623</c:v>
                </c:pt>
                <c:pt idx="1">
                  <c:v>30.7565</c:v>
                </c:pt>
                <c:pt idx="2">
                  <c:v>30.7555</c:v>
                </c:pt>
                <c:pt idx="3">
                  <c:v>30.7548</c:v>
                </c:pt>
                <c:pt idx="4">
                  <c:v>30.698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10%'!$D$9:$D$13</c:f>
              <c:numCache>
                <c:formatCode>0.0000</c:formatCode>
                <c:ptCount val="5"/>
                <c:pt idx="0">
                  <c:v>31.2298</c:v>
                </c:pt>
                <c:pt idx="1">
                  <c:v>31.2265</c:v>
                </c:pt>
                <c:pt idx="2">
                  <c:v>31.2232</c:v>
                </c:pt>
                <c:pt idx="3">
                  <c:v>31.2221</c:v>
                </c:pt>
                <c:pt idx="4">
                  <c:v>31.1683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10%'!$E$9:$E$13</c:f>
              <c:numCache>
                <c:formatCode>0.0000</c:formatCode>
                <c:ptCount val="5"/>
                <c:pt idx="0">
                  <c:v>31.143</c:v>
                </c:pt>
                <c:pt idx="1">
                  <c:v>31.1383</c:v>
                </c:pt>
                <c:pt idx="2">
                  <c:v>31.1324</c:v>
                </c:pt>
                <c:pt idx="3">
                  <c:v>31.1294</c:v>
                </c:pt>
                <c:pt idx="4">
                  <c:v>31.0922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355056"/>
        <c:axId val="-415351296"/>
      </c:scatterChart>
      <c:valAx>
        <c:axId val="-415355056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351296"/>
        <c:crosses val="autoZero"/>
        <c:crossBetween val="midCat"/>
      </c:valAx>
      <c:valAx>
        <c:axId val="-415351296"/>
        <c:scaling>
          <c:orientation val="minMax"/>
          <c:max val="32.0"/>
          <c:min val="3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355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</a:t>
            </a:r>
            <a:r>
              <a:rPr lang="es-ES_tradnl" baseline="0"/>
              <a:t> sin</a:t>
            </a:r>
            <a:r>
              <a:rPr lang="es-ES_tradnl"/>
              <a:t>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10%'!$R$9:$R$14</c:f>
              <c:numCache>
                <c:formatCode>0.0000</c:formatCode>
                <c:ptCount val="6"/>
                <c:pt idx="0">
                  <c:v>31.0398</c:v>
                </c:pt>
                <c:pt idx="1">
                  <c:v>31.021</c:v>
                </c:pt>
                <c:pt idx="2">
                  <c:v>31.0134</c:v>
                </c:pt>
                <c:pt idx="3">
                  <c:v>31.0123</c:v>
                </c:pt>
                <c:pt idx="4">
                  <c:v>30.9629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10%'!$S$9:$S$13</c:f>
              <c:numCache>
                <c:formatCode>0.0000</c:formatCode>
                <c:ptCount val="5"/>
                <c:pt idx="0">
                  <c:v>31.9868</c:v>
                </c:pt>
                <c:pt idx="1">
                  <c:v>31.9831</c:v>
                </c:pt>
                <c:pt idx="2">
                  <c:v>31.9776</c:v>
                </c:pt>
                <c:pt idx="3">
                  <c:v>31.9752</c:v>
                </c:pt>
                <c:pt idx="4">
                  <c:v>31.9388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10%'!$T$9:$T$13</c:f>
              <c:numCache>
                <c:formatCode>0.0000</c:formatCode>
                <c:ptCount val="5"/>
                <c:pt idx="0">
                  <c:v>30.2425</c:v>
                </c:pt>
                <c:pt idx="1">
                  <c:v>30.2393</c:v>
                </c:pt>
                <c:pt idx="2">
                  <c:v>30.2656</c:v>
                </c:pt>
                <c:pt idx="3">
                  <c:v>30.2351</c:v>
                </c:pt>
                <c:pt idx="4">
                  <c:v>30.1882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319648"/>
        <c:axId val="-415315888"/>
      </c:scatterChart>
      <c:valAx>
        <c:axId val="-41531964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315888"/>
        <c:crosses val="autoZero"/>
        <c:crossBetween val="midCat"/>
      </c:valAx>
      <c:valAx>
        <c:axId val="-415315888"/>
        <c:scaling>
          <c:orientation val="minMax"/>
          <c:max val="32.0"/>
          <c:min val="3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3196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10%'!$AG$9:$AG$13</c:f>
              <c:numCache>
                <c:formatCode>0.0000</c:formatCode>
                <c:ptCount val="5"/>
                <c:pt idx="0">
                  <c:v>30.8899</c:v>
                </c:pt>
                <c:pt idx="1">
                  <c:v>30.8895</c:v>
                </c:pt>
                <c:pt idx="2">
                  <c:v>30.8949</c:v>
                </c:pt>
                <c:pt idx="3">
                  <c:v>31.0227</c:v>
                </c:pt>
                <c:pt idx="4">
                  <c:v>30.9299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10%'!$AH$9:$AH$13</c:f>
              <c:numCache>
                <c:formatCode>0.0000</c:formatCode>
                <c:ptCount val="5"/>
                <c:pt idx="0">
                  <c:v>31.0457</c:v>
                </c:pt>
                <c:pt idx="1">
                  <c:v>31.0421</c:v>
                </c:pt>
                <c:pt idx="2">
                  <c:v>30.8969</c:v>
                </c:pt>
                <c:pt idx="3">
                  <c:v>30.895</c:v>
                </c:pt>
                <c:pt idx="4">
                  <c:v>30.8325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10%'!$AI$9:$AI$13</c:f>
              <c:numCache>
                <c:formatCode>0.0000</c:formatCode>
                <c:ptCount val="5"/>
                <c:pt idx="0">
                  <c:v>31.4568</c:v>
                </c:pt>
                <c:pt idx="1">
                  <c:v>31.455</c:v>
                </c:pt>
                <c:pt idx="2">
                  <c:v>31.4446</c:v>
                </c:pt>
                <c:pt idx="3">
                  <c:v>31.442</c:v>
                </c:pt>
                <c:pt idx="4">
                  <c:v>31.3648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286016"/>
        <c:axId val="-415282256"/>
      </c:scatterChart>
      <c:valAx>
        <c:axId val="-415286016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282256"/>
        <c:crosses val="autoZero"/>
        <c:crossBetween val="midCat"/>
      </c:valAx>
      <c:valAx>
        <c:axId val="-415282256"/>
        <c:scaling>
          <c:orientation val="minMax"/>
          <c:max val="32.0"/>
          <c:min val="3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286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10%'!$AV$9:$AV$13</c:f>
              <c:numCache>
                <c:formatCode>0.0000</c:formatCode>
                <c:ptCount val="5"/>
                <c:pt idx="0">
                  <c:v>30.5869</c:v>
                </c:pt>
                <c:pt idx="1">
                  <c:v>30.5808</c:v>
                </c:pt>
                <c:pt idx="2">
                  <c:v>30.5735</c:v>
                </c:pt>
                <c:pt idx="3">
                  <c:v>30.5649</c:v>
                </c:pt>
                <c:pt idx="4">
                  <c:v>30.4883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10%'!$AW$9:$AW$13</c:f>
              <c:numCache>
                <c:formatCode>0.0000</c:formatCode>
                <c:ptCount val="5"/>
                <c:pt idx="0">
                  <c:v>31.2708</c:v>
                </c:pt>
                <c:pt idx="1">
                  <c:v>31.2729</c:v>
                </c:pt>
                <c:pt idx="2">
                  <c:v>31.2642</c:v>
                </c:pt>
                <c:pt idx="3">
                  <c:v>31.2586</c:v>
                </c:pt>
                <c:pt idx="4">
                  <c:v>31.1874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10%'!$AX$9:$AX$13</c:f>
              <c:numCache>
                <c:formatCode>0.0000</c:formatCode>
                <c:ptCount val="5"/>
                <c:pt idx="0">
                  <c:v>30.7914</c:v>
                </c:pt>
                <c:pt idx="1">
                  <c:v>30.7854</c:v>
                </c:pt>
                <c:pt idx="2">
                  <c:v>30.7889</c:v>
                </c:pt>
                <c:pt idx="3">
                  <c:v>30.7769</c:v>
                </c:pt>
                <c:pt idx="4">
                  <c:v>30.7085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236096"/>
        <c:axId val="-415232336"/>
      </c:scatterChart>
      <c:valAx>
        <c:axId val="-415236096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232336"/>
        <c:crosses val="autoZero"/>
        <c:crossBetween val="midCat"/>
      </c:valAx>
      <c:valAx>
        <c:axId val="-415232336"/>
        <c:scaling>
          <c:orientation val="minMax"/>
          <c:max val="32.0"/>
          <c:min val="3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2360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10%'!$M$10:$M$13</c:f>
                <c:numCache>
                  <c:formatCode>General</c:formatCode>
                  <c:ptCount val="4"/>
                  <c:pt idx="0">
                    <c:v>0.0600720422072805</c:v>
                  </c:pt>
                  <c:pt idx="1">
                    <c:v>0.0503204738774317</c:v>
                  </c:pt>
                  <c:pt idx="2">
                    <c:v>0.0519530195015532</c:v>
                  </c:pt>
                  <c:pt idx="3">
                    <c:v>0.0151163445385092</c:v>
                  </c:pt>
                </c:numCache>
              </c:numRef>
            </c:plus>
            <c:minus>
              <c:numRef>
                <c:f>'Corridas a T.A. Acero 10%'!$M$10:$M$13</c:f>
                <c:numCache>
                  <c:formatCode>General</c:formatCode>
                  <c:ptCount val="4"/>
                  <c:pt idx="0">
                    <c:v>0.0600720422072805</c:v>
                  </c:pt>
                  <c:pt idx="1">
                    <c:v>0.0503204738774317</c:v>
                  </c:pt>
                  <c:pt idx="2">
                    <c:v>0.0519530195015532</c:v>
                  </c:pt>
                  <c:pt idx="3">
                    <c:v>0.0151163445385092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10%'!$L$10:$L$13</c:f>
              <c:numCache>
                <c:formatCode>0.00000</c:formatCode>
                <c:ptCount val="4"/>
                <c:pt idx="0">
                  <c:v>0.21465168772385</c:v>
                </c:pt>
                <c:pt idx="1">
                  <c:v>0.186094672927703</c:v>
                </c:pt>
                <c:pt idx="2">
                  <c:v>0.14877788550504</c:v>
                </c:pt>
                <c:pt idx="3">
                  <c:v>0.114436497674636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208416"/>
        <c:axId val="-415204384"/>
      </c:scatterChart>
      <c:valAx>
        <c:axId val="-415208416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204384"/>
        <c:crosses val="autoZero"/>
        <c:crossBetween val="midCat"/>
      </c:valAx>
      <c:valAx>
        <c:axId val="-415204384"/>
        <c:scaling>
          <c:orientation val="minMax"/>
          <c:max val="1.4"/>
          <c:min val="-0.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208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10%'!$AB$10:$AB$13</c:f>
                <c:numCache>
                  <c:formatCode>General</c:formatCode>
                  <c:ptCount val="4"/>
                  <c:pt idx="0">
                    <c:v>0.408079155612327</c:v>
                  </c:pt>
                  <c:pt idx="1">
                    <c:v>0.589489598446049</c:v>
                  </c:pt>
                  <c:pt idx="2">
                    <c:v>0.161912544590815</c:v>
                  </c:pt>
                  <c:pt idx="3">
                    <c:v>0.0288923075592383</c:v>
                  </c:pt>
                </c:numCache>
              </c:numRef>
            </c:plus>
            <c:minus>
              <c:numRef>
                <c:f>'Corridas a T.A. Acero 10%'!$AB$10:$AB$13</c:f>
                <c:numCache>
                  <c:formatCode>General</c:formatCode>
                  <c:ptCount val="4"/>
                  <c:pt idx="0">
                    <c:v>0.408079155612327</c:v>
                  </c:pt>
                  <c:pt idx="1">
                    <c:v>0.589489598446049</c:v>
                  </c:pt>
                  <c:pt idx="2">
                    <c:v>0.161912544590815</c:v>
                  </c:pt>
                  <c:pt idx="3">
                    <c:v>0.0288923075592383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10%'!$AA$10:$AA$13</c:f>
              <c:numCache>
                <c:formatCode>0.00000</c:formatCode>
                <c:ptCount val="4"/>
                <c:pt idx="0">
                  <c:v>0.396772984298774</c:v>
                </c:pt>
                <c:pt idx="1">
                  <c:v>0.0899196035647508</c:v>
                </c:pt>
                <c:pt idx="2">
                  <c:v>0.239430210532135</c:v>
                </c:pt>
                <c:pt idx="3">
                  <c:v>0.115871467469596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182800"/>
        <c:axId val="-415178768"/>
      </c:scatterChart>
      <c:valAx>
        <c:axId val="-415182800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178768"/>
        <c:crosses val="autoZero"/>
        <c:crossBetween val="midCat"/>
      </c:valAx>
      <c:valAx>
        <c:axId val="-415178768"/>
        <c:scaling>
          <c:orientation val="minMax"/>
          <c:max val="1.4"/>
          <c:min val="-0.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182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10%'!$AQ$10:$AQ$13</c:f>
                <c:numCache>
                  <c:formatCode>General</c:formatCode>
                  <c:ptCount val="4"/>
                  <c:pt idx="0">
                    <c:v>0.074941609237051</c:v>
                  </c:pt>
                  <c:pt idx="1">
                    <c:v>1.967592320248809</c:v>
                  </c:pt>
                  <c:pt idx="2">
                    <c:v>2.204215791392565</c:v>
                  </c:pt>
                  <c:pt idx="3">
                    <c:v>0.246210734460422</c:v>
                  </c:pt>
                </c:numCache>
              </c:numRef>
            </c:plus>
            <c:minus>
              <c:numRef>
                <c:f>'Corridas a T.A. Acero 10%'!$AQ$10:$AQ$13</c:f>
                <c:numCache>
                  <c:formatCode>General</c:formatCode>
                  <c:ptCount val="4"/>
                  <c:pt idx="0">
                    <c:v>0.074941609237051</c:v>
                  </c:pt>
                  <c:pt idx="1">
                    <c:v>1.967592320248809</c:v>
                  </c:pt>
                  <c:pt idx="2">
                    <c:v>2.204215791392565</c:v>
                  </c:pt>
                  <c:pt idx="3">
                    <c:v>0.246210734460422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10%'!$AP$10:$AP$13</c:f>
              <c:numCache>
                <c:formatCode>0.00000</c:formatCode>
                <c:ptCount val="4"/>
                <c:pt idx="0">
                  <c:v>0.0899161487562554</c:v>
                </c:pt>
                <c:pt idx="1">
                  <c:v>1.21267455423361</c:v>
                </c:pt>
                <c:pt idx="2">
                  <c:v>0.170052228981799</c:v>
                </c:pt>
                <c:pt idx="3">
                  <c:v>0.171306595318471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157184"/>
        <c:axId val="-415153152"/>
      </c:scatterChart>
      <c:valAx>
        <c:axId val="-41515718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153152"/>
        <c:crosses val="autoZero"/>
        <c:crossBetween val="midCat"/>
      </c:valAx>
      <c:valAx>
        <c:axId val="-415153152"/>
        <c:scaling>
          <c:orientation val="minMax"/>
          <c:max val="1.4"/>
          <c:min val="-0.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157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10%'!$BF$10:$BF$13</c:f>
                <c:numCache>
                  <c:formatCode>General</c:formatCode>
                  <c:ptCount val="4"/>
                  <c:pt idx="0">
                    <c:v>0.220520005007227</c:v>
                  </c:pt>
                  <c:pt idx="1">
                    <c:v>0.129443438470892</c:v>
                  </c:pt>
                  <c:pt idx="2">
                    <c:v>0.0809757639192099</c:v>
                  </c:pt>
                  <c:pt idx="3">
                    <c:v>0.0179145172404437</c:v>
                  </c:pt>
                </c:numCache>
              </c:numRef>
            </c:plus>
            <c:minus>
              <c:numRef>
                <c:f>'Corridas a T.A. Acero 10%'!$BF$10:$BF$13</c:f>
                <c:numCache>
                  <c:formatCode>General</c:formatCode>
                  <c:ptCount val="4"/>
                  <c:pt idx="0">
                    <c:v>0.220520005007227</c:v>
                  </c:pt>
                  <c:pt idx="1">
                    <c:v>0.129443438470892</c:v>
                  </c:pt>
                  <c:pt idx="2">
                    <c:v>0.0809757639192099</c:v>
                  </c:pt>
                  <c:pt idx="3">
                    <c:v>0.0179145172404437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10%'!$BE$10:$BE$13</c:f>
              <c:numCache>
                <c:formatCode>0.00000</c:formatCode>
                <c:ptCount val="4"/>
                <c:pt idx="0">
                  <c:v>0.156910487188235</c:v>
                </c:pt>
                <c:pt idx="1">
                  <c:v>0.175674535716018</c:v>
                </c:pt>
                <c:pt idx="2">
                  <c:v>0.253596162793009</c:v>
                </c:pt>
                <c:pt idx="3">
                  <c:v>0.17232062269433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131568"/>
        <c:axId val="-415127536"/>
      </c:scatterChart>
      <c:valAx>
        <c:axId val="-415131568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127536"/>
        <c:crosses val="autoZero"/>
        <c:crossBetween val="midCat"/>
      </c:valAx>
      <c:valAx>
        <c:axId val="-415127536"/>
        <c:scaling>
          <c:orientation val="minMax"/>
          <c:max val="1.4"/>
          <c:min val="-0.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131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60ªC. Aluminio 10%'!$BJ$9:$BJ$15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10%'!$C$9:$C$13</c:f>
              <c:numCache>
                <c:formatCode>0.0000</c:formatCode>
                <c:ptCount val="5"/>
                <c:pt idx="0">
                  <c:v>4.9182</c:v>
                </c:pt>
                <c:pt idx="1">
                  <c:v>4.2272</c:v>
                </c:pt>
                <c:pt idx="2">
                  <c:v>4.1497</c:v>
                </c:pt>
                <c:pt idx="3">
                  <c:v>4.1079</c:v>
                </c:pt>
                <c:pt idx="4" formatCode="General">
                  <c:v>3.875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60ªC. Aluminio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10%'!$D$9:$D$13</c:f>
              <c:numCache>
                <c:formatCode>0.0000</c:formatCode>
                <c:ptCount val="5"/>
                <c:pt idx="0">
                  <c:v>4.948</c:v>
                </c:pt>
                <c:pt idx="1">
                  <c:v>4.2324</c:v>
                </c:pt>
                <c:pt idx="2">
                  <c:v>4.1511</c:v>
                </c:pt>
                <c:pt idx="3">
                  <c:v>4.1199</c:v>
                </c:pt>
                <c:pt idx="4">
                  <c:v>3.8943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60ªC. Aluminio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10%'!$E$9:$E$13</c:f>
              <c:numCache>
                <c:formatCode>0.0000</c:formatCode>
                <c:ptCount val="5"/>
                <c:pt idx="0">
                  <c:v>4.8935</c:v>
                </c:pt>
                <c:pt idx="1">
                  <c:v>4.124</c:v>
                </c:pt>
                <c:pt idx="2">
                  <c:v>4.0395</c:v>
                </c:pt>
                <c:pt idx="3">
                  <c:v>4.0125</c:v>
                </c:pt>
                <c:pt idx="4">
                  <c:v>3.7503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089904"/>
        <c:axId val="-415086144"/>
      </c:scatterChart>
      <c:valAx>
        <c:axId val="-41508990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086144"/>
        <c:crosses val="autoZero"/>
        <c:crossBetween val="midCat"/>
      </c:valAx>
      <c:valAx>
        <c:axId val="-415086144"/>
        <c:scaling>
          <c:orientation val="minMax"/>
          <c:max val="5.1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089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 ºC, ácido 2.23%'!$M$10:$M$17</c:f>
                <c:numCache>
                  <c:formatCode>General</c:formatCode>
                  <c:ptCount val="8"/>
                  <c:pt idx="0">
                    <c:v>9.19546393734344</c:v>
                  </c:pt>
                  <c:pt idx="1">
                    <c:v>3.592314207517664</c:v>
                  </c:pt>
                  <c:pt idx="2">
                    <c:v>2.313839559813683</c:v>
                  </c:pt>
                  <c:pt idx="3">
                    <c:v>1.69379100880803</c:v>
                  </c:pt>
                  <c:pt idx="4">
                    <c:v>0.507677302340468</c:v>
                  </c:pt>
                  <c:pt idx="5">
                    <c:v>0.505910762090914</c:v>
                  </c:pt>
                  <c:pt idx="6">
                    <c:v>0.456318551488419</c:v>
                  </c:pt>
                  <c:pt idx="7">
                    <c:v>0.121348555186153</c:v>
                  </c:pt>
                </c:numCache>
              </c:numRef>
            </c:plus>
            <c:minus>
              <c:numRef>
                <c:f>'Corridas a 60 ºC, ácido 2.23%'!$M$10:$M$17</c:f>
                <c:numCache>
                  <c:formatCode>General</c:formatCode>
                  <c:ptCount val="8"/>
                  <c:pt idx="0">
                    <c:v>9.19546393734344</c:v>
                  </c:pt>
                  <c:pt idx="1">
                    <c:v>3.592314207517664</c:v>
                  </c:pt>
                  <c:pt idx="2">
                    <c:v>2.313839559813683</c:v>
                  </c:pt>
                  <c:pt idx="3">
                    <c:v>1.69379100880803</c:v>
                  </c:pt>
                  <c:pt idx="4">
                    <c:v>0.507677302340468</c:v>
                  </c:pt>
                  <c:pt idx="5">
                    <c:v>0.505910762090914</c:v>
                  </c:pt>
                  <c:pt idx="6">
                    <c:v>0.456318551488419</c:v>
                  </c:pt>
                  <c:pt idx="7">
                    <c:v>0.121348555186153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 ºC, ácido 2.23%'!$BJ$10:$BJ$17</c:f>
              <c:numCache>
                <c:formatCode>General</c:formatCode>
                <c:ptCount val="8"/>
                <c:pt idx="0">
                  <c:v>1.5</c:v>
                </c:pt>
                <c:pt idx="1">
                  <c:v>3.5</c:v>
                </c:pt>
                <c:pt idx="2">
                  <c:v>5.5</c:v>
                </c:pt>
                <c:pt idx="3">
                  <c:v>7.5</c:v>
                </c:pt>
                <c:pt idx="4">
                  <c:v>24.5</c:v>
                </c:pt>
                <c:pt idx="5">
                  <c:v>26.5</c:v>
                </c:pt>
                <c:pt idx="6">
                  <c:v>28.5</c:v>
                </c:pt>
                <c:pt idx="7">
                  <c:v>98.5</c:v>
                </c:pt>
              </c:numCache>
            </c:numRef>
          </c:xVal>
          <c:yVal>
            <c:numRef>
              <c:f>'Corridas a 60 ºC, ácido 2.23%'!$L$10:$L$17</c:f>
              <c:numCache>
                <c:formatCode>0.00000</c:formatCode>
                <c:ptCount val="8"/>
                <c:pt idx="0">
                  <c:v>63.11281330133213</c:v>
                </c:pt>
                <c:pt idx="1">
                  <c:v>29.72413703114666</c:v>
                </c:pt>
                <c:pt idx="2">
                  <c:v>19.67576550113872</c:v>
                </c:pt>
                <c:pt idx="3">
                  <c:v>14.84166878435342</c:v>
                </c:pt>
                <c:pt idx="4">
                  <c:v>5.669556438037581</c:v>
                </c:pt>
                <c:pt idx="5">
                  <c:v>5.325293020439953</c:v>
                </c:pt>
                <c:pt idx="6">
                  <c:v>5.02594429761342</c:v>
                </c:pt>
                <c:pt idx="7">
                  <c:v>2.000793338452048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174880"/>
        <c:axId val="-416170848"/>
      </c:scatterChart>
      <c:valAx>
        <c:axId val="-416174880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170848"/>
        <c:crosses val="autoZero"/>
        <c:crossBetween val="midCat"/>
      </c:valAx>
      <c:valAx>
        <c:axId val="-416170848"/>
        <c:scaling>
          <c:orientation val="minMax"/>
          <c:max val="8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174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60ªC.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10%'!$R$9:$R$14</c:f>
              <c:numCache>
                <c:formatCode>0.0000</c:formatCode>
                <c:ptCount val="6"/>
                <c:pt idx="0">
                  <c:v>4.8542</c:v>
                </c:pt>
                <c:pt idx="1">
                  <c:v>4.193</c:v>
                </c:pt>
                <c:pt idx="2">
                  <c:v>4.0608</c:v>
                </c:pt>
                <c:pt idx="3">
                  <c:v>4.0381</c:v>
                </c:pt>
                <c:pt idx="4">
                  <c:v>3.8573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60ªC.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10%'!$S$9:$S$13</c:f>
              <c:numCache>
                <c:formatCode>0.0000</c:formatCode>
                <c:ptCount val="5"/>
                <c:pt idx="0">
                  <c:v>4.8481</c:v>
                </c:pt>
                <c:pt idx="1">
                  <c:v>4.1188</c:v>
                </c:pt>
                <c:pt idx="2">
                  <c:v>3.995</c:v>
                </c:pt>
                <c:pt idx="3">
                  <c:v>3.967</c:v>
                </c:pt>
                <c:pt idx="4">
                  <c:v>3.7896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60ªC.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10%'!$T$9:$T$13</c:f>
              <c:numCache>
                <c:formatCode>0.0000</c:formatCode>
                <c:ptCount val="5"/>
                <c:pt idx="0">
                  <c:v>4.45</c:v>
                </c:pt>
                <c:pt idx="1">
                  <c:v>4.055</c:v>
                </c:pt>
                <c:pt idx="2">
                  <c:v>3.9607</c:v>
                </c:pt>
                <c:pt idx="3">
                  <c:v>3.9329</c:v>
                </c:pt>
                <c:pt idx="4">
                  <c:v>3.7475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054496"/>
        <c:axId val="-415050736"/>
      </c:scatterChart>
      <c:valAx>
        <c:axId val="-415054496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050736"/>
        <c:crosses val="autoZero"/>
        <c:crossBetween val="midCat"/>
      </c:valAx>
      <c:valAx>
        <c:axId val="-415050736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054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4953192543307"/>
          <c:y val="0.442822703203003"/>
          <c:w val="0.144041804916866"/>
          <c:h val="0.2639199456557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60ªC. Aluminio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10%'!$AG$9:$AG$13</c:f>
              <c:numCache>
                <c:formatCode>0.0000</c:formatCode>
                <c:ptCount val="5"/>
                <c:pt idx="0">
                  <c:v>4.6312</c:v>
                </c:pt>
                <c:pt idx="1">
                  <c:v>3.9292</c:v>
                </c:pt>
                <c:pt idx="2">
                  <c:v>3.8597</c:v>
                </c:pt>
                <c:pt idx="3">
                  <c:v>3.8137</c:v>
                </c:pt>
                <c:pt idx="4">
                  <c:v>3.55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60ªC.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10%'!$AH$9:$AH$13</c:f>
              <c:numCache>
                <c:formatCode>0.0000</c:formatCode>
                <c:ptCount val="5"/>
                <c:pt idx="0">
                  <c:v>4.7816</c:v>
                </c:pt>
                <c:pt idx="1">
                  <c:v>4.0656</c:v>
                </c:pt>
                <c:pt idx="2">
                  <c:v>4.0154</c:v>
                </c:pt>
                <c:pt idx="3">
                  <c:v>3.9895</c:v>
                </c:pt>
                <c:pt idx="4">
                  <c:v>3.7761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60ªC.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10%'!$AI$9:$AI$13</c:f>
              <c:numCache>
                <c:formatCode>0.0000</c:formatCode>
                <c:ptCount val="5"/>
                <c:pt idx="0">
                  <c:v>4.8338</c:v>
                </c:pt>
                <c:pt idx="1">
                  <c:v>4.113</c:v>
                </c:pt>
                <c:pt idx="2">
                  <c:v>4.0631</c:v>
                </c:pt>
                <c:pt idx="3">
                  <c:v>4.0353</c:v>
                </c:pt>
                <c:pt idx="4">
                  <c:v>3.78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5020688"/>
        <c:axId val="-415016928"/>
      </c:scatterChart>
      <c:valAx>
        <c:axId val="-415020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016928"/>
        <c:crosses val="autoZero"/>
        <c:crossBetween val="midCat"/>
      </c:valAx>
      <c:valAx>
        <c:axId val="-415016928"/>
        <c:scaling>
          <c:orientation val="minMax"/>
          <c:max val="5.1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50206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sin conservador</a:t>
            </a:r>
          </a:p>
        </c:rich>
      </c:tx>
      <c:layout>
        <c:manualLayout>
          <c:xMode val="edge"/>
          <c:yMode val="edge"/>
          <c:x val="0.396552938250917"/>
          <c:y val="0.04595526707066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60ªC.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10%'!$AV$9:$AV$13</c:f>
              <c:numCache>
                <c:formatCode>0.0000</c:formatCode>
                <c:ptCount val="5"/>
                <c:pt idx="0">
                  <c:v>4.8522</c:v>
                </c:pt>
                <c:pt idx="1">
                  <c:v>4.1732</c:v>
                </c:pt>
                <c:pt idx="2">
                  <c:v>4.1188</c:v>
                </c:pt>
                <c:pt idx="3">
                  <c:v>4.1113</c:v>
                </c:pt>
                <c:pt idx="4">
                  <c:v>3.9394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60ªC.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10%'!$AW$9:$AW$13</c:f>
              <c:numCache>
                <c:formatCode>0.0000</c:formatCode>
                <c:ptCount val="5"/>
                <c:pt idx="0">
                  <c:v>4.7565</c:v>
                </c:pt>
                <c:pt idx="1">
                  <c:v>4.0428</c:v>
                </c:pt>
                <c:pt idx="2">
                  <c:v>3.9789</c:v>
                </c:pt>
                <c:pt idx="3">
                  <c:v>3.9417</c:v>
                </c:pt>
                <c:pt idx="4">
                  <c:v>3.7735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60ªC.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60ªC. Aluminio 10%'!$AX$9:$AX$13</c:f>
              <c:numCache>
                <c:formatCode>0.0000</c:formatCode>
                <c:ptCount val="5"/>
                <c:pt idx="0">
                  <c:v>4.7382</c:v>
                </c:pt>
                <c:pt idx="1">
                  <c:v>4.0329</c:v>
                </c:pt>
                <c:pt idx="2">
                  <c:v>3.6487</c:v>
                </c:pt>
                <c:pt idx="3">
                  <c:v>3.6223</c:v>
                </c:pt>
                <c:pt idx="4">
                  <c:v>3.4549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987152"/>
        <c:axId val="-414983392"/>
      </c:scatterChart>
      <c:valAx>
        <c:axId val="-414987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983392"/>
        <c:crosses val="autoZero"/>
        <c:crossBetween val="midCat"/>
      </c:valAx>
      <c:valAx>
        <c:axId val="-414983392"/>
        <c:scaling>
          <c:orientation val="minMax"/>
          <c:max val="5.1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987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60ªC. Aluminio 10%'!$M$10:$M$13</c:f>
                <c:numCache>
                  <c:formatCode>General</c:formatCode>
                  <c:ptCount val="4"/>
                  <c:pt idx="0">
                    <c:v>8.550755572588897</c:v>
                  </c:pt>
                  <c:pt idx="1">
                    <c:v>4.66117482805319</c:v>
                  </c:pt>
                  <c:pt idx="2">
                    <c:v>2.73680613966789</c:v>
                  </c:pt>
                  <c:pt idx="3">
                    <c:v>0.421350026930378</c:v>
                  </c:pt>
                </c:numCache>
              </c:numRef>
            </c:plus>
            <c:minus>
              <c:numRef>
                <c:f>'Corridas a 60ªC. Aluminio 10%'!$M$10:$M$13</c:f>
                <c:numCache>
                  <c:formatCode>General</c:formatCode>
                  <c:ptCount val="4"/>
                  <c:pt idx="0">
                    <c:v>8.550755572588897</c:v>
                  </c:pt>
                  <c:pt idx="1">
                    <c:v>4.66117482805319</c:v>
                  </c:pt>
                  <c:pt idx="2">
                    <c:v>2.73680613966789</c:v>
                  </c:pt>
                  <c:pt idx="3">
                    <c:v>0.421350026930378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60ªC. Aluminio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60ªC. Aluminio 10%'!$L$10:$L$13</c:f>
              <c:numCache>
                <c:formatCode>0.00000</c:formatCode>
                <c:ptCount val="4"/>
                <c:pt idx="0">
                  <c:v>124.5932710398484</c:v>
                </c:pt>
                <c:pt idx="1">
                  <c:v>69.26105716658614</c:v>
                </c:pt>
                <c:pt idx="2">
                  <c:v>48.0778594741783</c:v>
                </c:pt>
                <c:pt idx="3">
                  <c:v>8.022559365250453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959552"/>
        <c:axId val="-414955520"/>
      </c:scatterChart>
      <c:valAx>
        <c:axId val="-414959552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955520"/>
        <c:crosses val="autoZero"/>
        <c:crossBetween val="midCat"/>
      </c:valAx>
      <c:valAx>
        <c:axId val="-414955520"/>
        <c:scaling>
          <c:orientation val="minMax"/>
          <c:max val="14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959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60ªC. Aluminio 10%'!$AB$10:$AB$13</c:f>
                <c:numCache>
                  <c:formatCode>General</c:formatCode>
                  <c:ptCount val="4"/>
                  <c:pt idx="0">
                    <c:v>26.95487656905634</c:v>
                  </c:pt>
                  <c:pt idx="1">
                    <c:v>14.56084458743592</c:v>
                  </c:pt>
                  <c:pt idx="2">
                    <c:v>9.581924496184561</c:v>
                  </c:pt>
                  <c:pt idx="3">
                    <c:v>1.096823244308948</c:v>
                  </c:pt>
                </c:numCache>
              </c:numRef>
            </c:plus>
            <c:minus>
              <c:numRef>
                <c:f>'Corridas a 60ªC. Aluminio 10%'!$AB$10:$AB$13</c:f>
                <c:numCache>
                  <c:formatCode>General</c:formatCode>
                  <c:ptCount val="4"/>
                  <c:pt idx="0">
                    <c:v>26.95487656905634</c:v>
                  </c:pt>
                  <c:pt idx="1">
                    <c:v>14.56084458743592</c:v>
                  </c:pt>
                  <c:pt idx="2">
                    <c:v>9.581924496184561</c:v>
                  </c:pt>
                  <c:pt idx="3">
                    <c:v>1.096823244308948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60ªC. Aluminio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60ªC. Aluminio 10%'!$AA$10:$AA$13</c:f>
              <c:numCache>
                <c:formatCode>0.00000</c:formatCode>
                <c:ptCount val="4"/>
                <c:pt idx="0">
                  <c:v>105.2444832007804</c:v>
                </c:pt>
                <c:pt idx="1">
                  <c:v>62.98773325594531</c:v>
                </c:pt>
                <c:pt idx="2">
                  <c:v>43.55609223248376</c:v>
                </c:pt>
                <c:pt idx="3">
                  <c:v>6.795241330238965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934208"/>
        <c:axId val="-414930176"/>
      </c:scatterChart>
      <c:valAx>
        <c:axId val="-414934208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930176"/>
        <c:crosses val="autoZero"/>
        <c:crossBetween val="midCat"/>
      </c:valAx>
      <c:valAx>
        <c:axId val="-414930176"/>
        <c:scaling>
          <c:orientation val="minMax"/>
          <c:max val="14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9342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60ªC. Aluminio 10%'!$AQ$10:$AQ$13</c:f>
                <c:numCache>
                  <c:formatCode>General</c:formatCode>
                  <c:ptCount val="4"/>
                  <c:pt idx="0">
                    <c:v>0.859861537875611</c:v>
                  </c:pt>
                  <c:pt idx="1">
                    <c:v>1.533939207228307</c:v>
                  </c:pt>
                  <c:pt idx="2">
                    <c:v>1.725193933364851</c:v>
                  </c:pt>
                  <c:pt idx="3">
                    <c:v>0.41083234817518</c:v>
                  </c:pt>
                </c:numCache>
              </c:numRef>
            </c:plus>
            <c:minus>
              <c:numRef>
                <c:f>'Corridas a 60ªC. Aluminio 10%'!$AQ$10:$AQ$13</c:f>
                <c:numCache>
                  <c:formatCode>General</c:formatCode>
                  <c:ptCount val="4"/>
                  <c:pt idx="0">
                    <c:v>0.859861537875611</c:v>
                  </c:pt>
                  <c:pt idx="1">
                    <c:v>1.533939207228307</c:v>
                  </c:pt>
                  <c:pt idx="2">
                    <c:v>1.725193933364851</c:v>
                  </c:pt>
                  <c:pt idx="3">
                    <c:v>0.41083234817518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60ªC. Aluminio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60ªC. Aluminio 10%'!$AP$10:$AP$13</c:f>
              <c:numCache>
                <c:formatCode>0.00000</c:formatCode>
                <c:ptCount val="4"/>
                <c:pt idx="0">
                  <c:v>126.4528445989772</c:v>
                </c:pt>
                <c:pt idx="1">
                  <c:v>68.25439310322055</c:v>
                </c:pt>
                <c:pt idx="2">
                  <c:v>47.47684940039918</c:v>
                </c:pt>
                <c:pt idx="3">
                  <c:v>7.740632493352575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909008"/>
        <c:axId val="-414904976"/>
      </c:scatterChart>
      <c:valAx>
        <c:axId val="-414909008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904976"/>
        <c:crosses val="autoZero"/>
        <c:crossBetween val="midCat"/>
      </c:valAx>
      <c:valAx>
        <c:axId val="-414904976"/>
        <c:scaling>
          <c:orientation val="minMax"/>
          <c:max val="14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909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60ªC. Aluminio 10%'!$BF$10:$BF$13</c:f>
                <c:numCache>
                  <c:formatCode>General</c:formatCode>
                  <c:ptCount val="4"/>
                  <c:pt idx="0">
                    <c:v>4.694733797740416</c:v>
                  </c:pt>
                  <c:pt idx="1">
                    <c:v>18.07308212672698</c:v>
                  </c:pt>
                  <c:pt idx="2">
                    <c:v>12.34823304796747</c:v>
                  </c:pt>
                  <c:pt idx="3">
                    <c:v>1.544907519217802</c:v>
                  </c:pt>
                </c:numCache>
              </c:numRef>
            </c:plus>
            <c:minus>
              <c:numRef>
                <c:f>'Corridas a 60ªC. Aluminio 10%'!$BF$10:$BF$13</c:f>
                <c:numCache>
                  <c:formatCode>General</c:formatCode>
                  <c:ptCount val="4"/>
                  <c:pt idx="0">
                    <c:v>4.694733797740416</c:v>
                  </c:pt>
                  <c:pt idx="1">
                    <c:v>18.07308212672698</c:v>
                  </c:pt>
                  <c:pt idx="2">
                    <c:v>12.34823304796747</c:v>
                  </c:pt>
                  <c:pt idx="3">
                    <c:v>1.544907519217802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60ªC. Aluminio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60ªC. Aluminio 10%'!$BE$10:$BE$13</c:f>
              <c:numCache>
                <c:formatCode>0.00000</c:formatCode>
                <c:ptCount val="4"/>
                <c:pt idx="0">
                  <c:v>123.2866554404664</c:v>
                </c:pt>
                <c:pt idx="1">
                  <c:v>76.52372189754504</c:v>
                </c:pt>
                <c:pt idx="2">
                  <c:v>52.41445169765395</c:v>
                </c:pt>
                <c:pt idx="3">
                  <c:v>7.7940073069391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883792"/>
        <c:axId val="-414879760"/>
      </c:scatterChart>
      <c:valAx>
        <c:axId val="-414883792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879760"/>
        <c:crosses val="autoZero"/>
        <c:crossBetween val="midCat"/>
      </c:valAx>
      <c:valAx>
        <c:axId val="-414879760"/>
        <c:scaling>
          <c:orientation val="minMax"/>
          <c:max val="14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883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Acero 10%'!$BJ$9:$BJ$15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10%'!$C$9:$C$13</c:f>
              <c:numCache>
                <c:formatCode>0.0000</c:formatCode>
                <c:ptCount val="5"/>
                <c:pt idx="0">
                  <c:v>30.532</c:v>
                </c:pt>
                <c:pt idx="1">
                  <c:v>30.5116</c:v>
                </c:pt>
                <c:pt idx="2">
                  <c:v>30.4843</c:v>
                </c:pt>
                <c:pt idx="3">
                  <c:v>30.472</c:v>
                </c:pt>
                <c:pt idx="4">
                  <c:v>30.2209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Acero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10%'!$D$9:$D$13</c:f>
              <c:numCache>
                <c:formatCode>0.0000</c:formatCode>
                <c:ptCount val="5"/>
                <c:pt idx="0">
                  <c:v>31.2421</c:v>
                </c:pt>
                <c:pt idx="1">
                  <c:v>31.2242</c:v>
                </c:pt>
                <c:pt idx="2">
                  <c:v>31.194</c:v>
                </c:pt>
                <c:pt idx="3">
                  <c:v>31.1788</c:v>
                </c:pt>
                <c:pt idx="4">
                  <c:v>30.9277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Acero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10%'!$E$9:$E$13</c:f>
              <c:numCache>
                <c:formatCode>0.0000</c:formatCode>
                <c:ptCount val="5"/>
                <c:pt idx="0">
                  <c:v>30.6089</c:v>
                </c:pt>
                <c:pt idx="1">
                  <c:v>30.5848</c:v>
                </c:pt>
                <c:pt idx="2">
                  <c:v>30.5695</c:v>
                </c:pt>
                <c:pt idx="3">
                  <c:v>30.5507</c:v>
                </c:pt>
                <c:pt idx="4">
                  <c:v>30.3063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427824"/>
        <c:axId val="-416424064"/>
      </c:scatterChart>
      <c:valAx>
        <c:axId val="-41642782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424064"/>
        <c:crosses val="autoZero"/>
        <c:crossBetween val="midCat"/>
      </c:valAx>
      <c:valAx>
        <c:axId val="-416424064"/>
        <c:scaling>
          <c:orientation val="minMax"/>
          <c:max val="32.0"/>
          <c:min val="29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4278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</a:t>
            </a:r>
            <a:r>
              <a:rPr lang="es-ES_tradnl" baseline="0"/>
              <a:t> sin</a:t>
            </a:r>
            <a:r>
              <a:rPr lang="es-ES_tradnl"/>
              <a:t>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10%'!$R$9:$R$14</c:f>
              <c:numCache>
                <c:formatCode>0.0000</c:formatCode>
                <c:ptCount val="6"/>
                <c:pt idx="0">
                  <c:v>31.2255</c:v>
                </c:pt>
                <c:pt idx="1">
                  <c:v>31.2025</c:v>
                </c:pt>
                <c:pt idx="2">
                  <c:v>31.1812</c:v>
                </c:pt>
                <c:pt idx="3">
                  <c:v>31.168</c:v>
                </c:pt>
                <c:pt idx="4">
                  <c:v>30.9331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10%'!$S$9:$S$13</c:f>
              <c:numCache>
                <c:formatCode>0.0000</c:formatCode>
                <c:ptCount val="5"/>
                <c:pt idx="0">
                  <c:v>30.3703</c:v>
                </c:pt>
                <c:pt idx="1">
                  <c:v>30.3498</c:v>
                </c:pt>
                <c:pt idx="2">
                  <c:v>30.3264</c:v>
                </c:pt>
                <c:pt idx="3">
                  <c:v>30.3144</c:v>
                </c:pt>
                <c:pt idx="4">
                  <c:v>30.1103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10%'!$T$9:$T$13</c:f>
              <c:numCache>
                <c:formatCode>0.0000</c:formatCode>
                <c:ptCount val="5"/>
                <c:pt idx="0">
                  <c:v>31.0828</c:v>
                </c:pt>
                <c:pt idx="1">
                  <c:v>31.0599</c:v>
                </c:pt>
                <c:pt idx="2">
                  <c:v>31.0304</c:v>
                </c:pt>
                <c:pt idx="3">
                  <c:v>31.0166</c:v>
                </c:pt>
                <c:pt idx="4">
                  <c:v>30.7548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392416"/>
        <c:axId val="-416388656"/>
      </c:scatterChart>
      <c:valAx>
        <c:axId val="-416392416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388656"/>
        <c:crosses val="autoZero"/>
        <c:crossBetween val="midCat"/>
      </c:valAx>
      <c:valAx>
        <c:axId val="-416388656"/>
        <c:scaling>
          <c:orientation val="minMax"/>
          <c:max val="32.0"/>
          <c:min val="29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392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Acero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10%'!$AG$9:$AG$13</c:f>
              <c:numCache>
                <c:formatCode>0.0000</c:formatCode>
                <c:ptCount val="5"/>
                <c:pt idx="0">
                  <c:v>31.5166</c:v>
                </c:pt>
                <c:pt idx="1">
                  <c:v>31.4997</c:v>
                </c:pt>
                <c:pt idx="2">
                  <c:v>31.4736</c:v>
                </c:pt>
                <c:pt idx="3">
                  <c:v>31.4542</c:v>
                </c:pt>
                <c:pt idx="4">
                  <c:v>30.6418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10%'!$AH$9:$AH$13</c:f>
              <c:numCache>
                <c:formatCode>0.0000</c:formatCode>
                <c:ptCount val="5"/>
                <c:pt idx="0">
                  <c:v>30.906</c:v>
                </c:pt>
                <c:pt idx="1">
                  <c:v>30.8859</c:v>
                </c:pt>
                <c:pt idx="2">
                  <c:v>30.8576</c:v>
                </c:pt>
                <c:pt idx="3">
                  <c:v>30.8405</c:v>
                </c:pt>
                <c:pt idx="4">
                  <c:v>30.0643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10%'!$AI$9:$AI$13</c:f>
              <c:numCache>
                <c:formatCode>0.0000</c:formatCode>
                <c:ptCount val="5"/>
                <c:pt idx="0">
                  <c:v>31.1126</c:v>
                </c:pt>
                <c:pt idx="1">
                  <c:v>31.0991</c:v>
                </c:pt>
                <c:pt idx="2">
                  <c:v>31.1021</c:v>
                </c:pt>
                <c:pt idx="3">
                  <c:v>31.0312</c:v>
                </c:pt>
                <c:pt idx="4">
                  <c:v>30.2302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358608"/>
        <c:axId val="-416354848"/>
      </c:scatterChart>
      <c:valAx>
        <c:axId val="-41635860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354848"/>
        <c:crosses val="autoZero"/>
        <c:crossBetween val="midCat"/>
      </c:valAx>
      <c:valAx>
        <c:axId val="-416354848"/>
        <c:scaling>
          <c:orientation val="minMax"/>
          <c:max val="32.0"/>
          <c:min val="29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3586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 ºC, ácido 2.23%'!$AB$10:$AB$17</c:f>
                <c:numCache>
                  <c:formatCode>General</c:formatCode>
                  <c:ptCount val="8"/>
                  <c:pt idx="0">
                    <c:v>9.49533668983414</c:v>
                  </c:pt>
                  <c:pt idx="1">
                    <c:v>4.519892313783278</c:v>
                  </c:pt>
                  <c:pt idx="2">
                    <c:v>2.631105496609289</c:v>
                  </c:pt>
                  <c:pt idx="3">
                    <c:v>2.237040411090364</c:v>
                  </c:pt>
                  <c:pt idx="4">
                    <c:v>0.691077958873014</c:v>
                  </c:pt>
                  <c:pt idx="5">
                    <c:v>0.656360212399632</c:v>
                  </c:pt>
                  <c:pt idx="6">
                    <c:v>0.590726800050094</c:v>
                  </c:pt>
                  <c:pt idx="7">
                    <c:v>0.174293376038224</c:v>
                  </c:pt>
                </c:numCache>
              </c:numRef>
            </c:plus>
            <c:minus>
              <c:numRef>
                <c:f>'Corridas a 60 ºC, ácido 2.23%'!$AB$10:$AB$17</c:f>
                <c:numCache>
                  <c:formatCode>General</c:formatCode>
                  <c:ptCount val="8"/>
                  <c:pt idx="0">
                    <c:v>9.49533668983414</c:v>
                  </c:pt>
                  <c:pt idx="1">
                    <c:v>4.519892313783278</c:v>
                  </c:pt>
                  <c:pt idx="2">
                    <c:v>2.631105496609289</c:v>
                  </c:pt>
                  <c:pt idx="3">
                    <c:v>2.237040411090364</c:v>
                  </c:pt>
                  <c:pt idx="4">
                    <c:v>0.691077958873014</c:v>
                  </c:pt>
                  <c:pt idx="5">
                    <c:v>0.656360212399632</c:v>
                  </c:pt>
                  <c:pt idx="6">
                    <c:v>0.590726800050094</c:v>
                  </c:pt>
                  <c:pt idx="7">
                    <c:v>0.174293376038224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 ºC, ácido 2.23%'!$BJ$10:$BJ$17</c:f>
              <c:numCache>
                <c:formatCode>General</c:formatCode>
                <c:ptCount val="8"/>
                <c:pt idx="0">
                  <c:v>1.5</c:v>
                </c:pt>
                <c:pt idx="1">
                  <c:v>3.5</c:v>
                </c:pt>
                <c:pt idx="2">
                  <c:v>5.5</c:v>
                </c:pt>
                <c:pt idx="3">
                  <c:v>7.5</c:v>
                </c:pt>
                <c:pt idx="4">
                  <c:v>24.5</c:v>
                </c:pt>
                <c:pt idx="5">
                  <c:v>26.5</c:v>
                </c:pt>
                <c:pt idx="6">
                  <c:v>28.5</c:v>
                </c:pt>
                <c:pt idx="7">
                  <c:v>98.5</c:v>
                </c:pt>
              </c:numCache>
            </c:numRef>
          </c:xVal>
          <c:yVal>
            <c:numRef>
              <c:f>'Corridas a 60 ºC, ácido 2.23%'!$AA$10:$AA$17</c:f>
              <c:numCache>
                <c:formatCode>0.00000</c:formatCode>
                <c:ptCount val="8"/>
                <c:pt idx="0">
                  <c:v>61.42464210716718</c:v>
                </c:pt>
                <c:pt idx="1">
                  <c:v>29.1182107194416</c:v>
                </c:pt>
                <c:pt idx="2">
                  <c:v>19.24060640261032</c:v>
                </c:pt>
                <c:pt idx="3">
                  <c:v>14.9715550599871</c:v>
                </c:pt>
                <c:pt idx="4">
                  <c:v>5.396897856634847</c:v>
                </c:pt>
                <c:pt idx="5">
                  <c:v>5.085735059259599</c:v>
                </c:pt>
                <c:pt idx="6">
                  <c:v>4.812232236448811</c:v>
                </c:pt>
                <c:pt idx="7">
                  <c:v>1.802695189629591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678752"/>
        <c:axId val="-416674720"/>
      </c:scatterChart>
      <c:valAx>
        <c:axId val="-416678752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674720"/>
        <c:crosses val="autoZero"/>
        <c:crossBetween val="midCat"/>
      </c:valAx>
      <c:valAx>
        <c:axId val="-416674720"/>
        <c:scaling>
          <c:orientation val="minMax"/>
          <c:max val="8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678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10%'!$AV$9:$AV$13</c:f>
              <c:numCache>
                <c:formatCode>0.0000</c:formatCode>
                <c:ptCount val="5"/>
                <c:pt idx="0">
                  <c:v>31.324</c:v>
                </c:pt>
                <c:pt idx="1">
                  <c:v>31.2886</c:v>
                </c:pt>
                <c:pt idx="2">
                  <c:v>31.2369</c:v>
                </c:pt>
                <c:pt idx="3">
                  <c:v>31.1994</c:v>
                </c:pt>
                <c:pt idx="4">
                  <c:v>30.2906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10%'!$AW$9:$AW$13</c:f>
              <c:numCache>
                <c:formatCode>0.0000</c:formatCode>
                <c:ptCount val="5"/>
                <c:pt idx="0">
                  <c:v>31.4008</c:v>
                </c:pt>
                <c:pt idx="1">
                  <c:v>31.3661</c:v>
                </c:pt>
                <c:pt idx="2">
                  <c:v>31.3242</c:v>
                </c:pt>
                <c:pt idx="3">
                  <c:v>31.2941</c:v>
                </c:pt>
                <c:pt idx="4">
                  <c:v>30.4861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Acero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10%'!$AX$9:$AX$13</c:f>
              <c:numCache>
                <c:formatCode>0.0000</c:formatCode>
                <c:ptCount val="5"/>
                <c:pt idx="0">
                  <c:v>30.961</c:v>
                </c:pt>
                <c:pt idx="1">
                  <c:v>30.9296</c:v>
                </c:pt>
                <c:pt idx="2">
                  <c:v>30.8788</c:v>
                </c:pt>
                <c:pt idx="3">
                  <c:v>30.845</c:v>
                </c:pt>
                <c:pt idx="4">
                  <c:v>29.9951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324928"/>
        <c:axId val="-416321168"/>
      </c:scatterChart>
      <c:valAx>
        <c:axId val="-41632492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321168"/>
        <c:crosses val="autoZero"/>
        <c:crossBetween val="midCat"/>
      </c:valAx>
      <c:valAx>
        <c:axId val="-416321168"/>
        <c:scaling>
          <c:orientation val="minMax"/>
          <c:max val="32.0"/>
          <c:min val="29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3249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Acero 10%'!$M$10:$M$13</c:f>
                <c:numCache>
                  <c:formatCode>General</c:formatCode>
                  <c:ptCount val="4"/>
                  <c:pt idx="0">
                    <c:v>0.157979783356945</c:v>
                  </c:pt>
                  <c:pt idx="1">
                    <c:v>0.107147135244795</c:v>
                  </c:pt>
                  <c:pt idx="2">
                    <c:v>0.0279663735740978</c:v>
                  </c:pt>
                  <c:pt idx="3">
                    <c:v>0.00721140303748208</c:v>
                  </c:pt>
                </c:numCache>
              </c:numRef>
            </c:plus>
            <c:minus>
              <c:numRef>
                <c:f>'Corridas a 60º. Acero 10%'!$M$10:$M$13</c:f>
                <c:numCache>
                  <c:formatCode>General</c:formatCode>
                  <c:ptCount val="4"/>
                  <c:pt idx="0">
                    <c:v>0.157979783356945</c:v>
                  </c:pt>
                  <c:pt idx="1">
                    <c:v>0.107147135244795</c:v>
                  </c:pt>
                  <c:pt idx="2">
                    <c:v>0.0279663735740978</c:v>
                  </c:pt>
                  <c:pt idx="3">
                    <c:v>0.00721140303748208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Acero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Acero 10%'!$L$10:$L$13</c:f>
              <c:numCache>
                <c:formatCode>0.00000</c:formatCode>
                <c:ptCount val="4"/>
                <c:pt idx="0">
                  <c:v>0.977860139366502</c:v>
                </c:pt>
                <c:pt idx="1">
                  <c:v>1.057417047949709</c:v>
                </c:pt>
                <c:pt idx="2">
                  <c:v>0.94660573701766</c:v>
                </c:pt>
                <c:pt idx="3">
                  <c:v>0.605198850141411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183936"/>
        <c:axId val="-414179904"/>
      </c:scatterChart>
      <c:valAx>
        <c:axId val="-414183936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179904"/>
        <c:crosses val="autoZero"/>
        <c:crossBetween val="midCat"/>
      </c:valAx>
      <c:valAx>
        <c:axId val="-414179904"/>
        <c:scaling>
          <c:orientation val="minMax"/>
          <c:max val="2.5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183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Acero 10%'!$AB$10:$AB$13</c:f>
                <c:numCache>
                  <c:formatCode>General</c:formatCode>
                  <c:ptCount val="4"/>
                  <c:pt idx="0">
                    <c:v>0.0483129713349753</c:v>
                  </c:pt>
                  <c:pt idx="1">
                    <c:v>0.102397096579213</c:v>
                  </c:pt>
                  <c:pt idx="2">
                    <c:v>0.0768653349099162</c:v>
                  </c:pt>
                  <c:pt idx="3">
                    <c:v>0.0580774088898163</c:v>
                  </c:pt>
                </c:numCache>
              </c:numRef>
            </c:plus>
            <c:minus>
              <c:numRef>
                <c:f>'Corridas a 60º. Acero 10%'!$AB$10:$AB$13</c:f>
                <c:numCache>
                  <c:formatCode>General</c:formatCode>
                  <c:ptCount val="4"/>
                  <c:pt idx="0">
                    <c:v>0.0483129713349753</c:v>
                  </c:pt>
                  <c:pt idx="1">
                    <c:v>0.102397096579213</c:v>
                  </c:pt>
                  <c:pt idx="2">
                    <c:v>0.0768653349099162</c:v>
                  </c:pt>
                  <c:pt idx="3">
                    <c:v>0.0580774088898163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Acero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Acero 10%'!$AA$10:$AA$13</c:f>
              <c:numCache>
                <c:formatCode>0.00000</c:formatCode>
                <c:ptCount val="4"/>
                <c:pt idx="0">
                  <c:v>1.035470043287892</c:v>
                </c:pt>
                <c:pt idx="1">
                  <c:v>1.09640800334582</c:v>
                </c:pt>
                <c:pt idx="2">
                  <c:v>0.933659641134416</c:v>
                </c:pt>
                <c:pt idx="3">
                  <c:v>0.571816124946615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158320"/>
        <c:axId val="-414154288"/>
      </c:scatterChart>
      <c:valAx>
        <c:axId val="-414158320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154288"/>
        <c:crosses val="autoZero"/>
        <c:crossBetween val="midCat"/>
      </c:valAx>
      <c:valAx>
        <c:axId val="-414154288"/>
        <c:scaling>
          <c:orientation val="minMax"/>
          <c:max val="2.5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158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Acero 10%'!$AQ$10:$AQ$13</c:f>
                <c:numCache>
                  <c:formatCode>General</c:formatCode>
                  <c:ptCount val="4"/>
                  <c:pt idx="0">
                    <c:v>0.162931245982247</c:v>
                  </c:pt>
                  <c:pt idx="1">
                    <c:v>0.481338300387093</c:v>
                  </c:pt>
                  <c:pt idx="2">
                    <c:v>0.152944622803709</c:v>
                  </c:pt>
                  <c:pt idx="3">
                    <c:v>0.0203267931580345</c:v>
                  </c:pt>
                </c:numCache>
              </c:numRef>
            </c:plus>
            <c:minus>
              <c:numRef>
                <c:f>'Corridas a 60º. Acero 10%'!$AQ$10:$AQ$13</c:f>
                <c:numCache>
                  <c:formatCode>General</c:formatCode>
                  <c:ptCount val="4"/>
                  <c:pt idx="0">
                    <c:v>0.162931245982247</c:v>
                  </c:pt>
                  <c:pt idx="1">
                    <c:v>0.481338300387093</c:v>
                  </c:pt>
                  <c:pt idx="2">
                    <c:v>0.152944622803709</c:v>
                  </c:pt>
                  <c:pt idx="3">
                    <c:v>0.0203267931580345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Acero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Acero 10%'!$AP$10:$AP$13</c:f>
              <c:numCache>
                <c:formatCode>0.00000</c:formatCode>
                <c:ptCount val="4"/>
                <c:pt idx="0">
                  <c:v>0.782527922875047</c:v>
                </c:pt>
                <c:pt idx="1">
                  <c:v>0.790773209268022</c:v>
                </c:pt>
                <c:pt idx="2">
                  <c:v>1.079028988064475</c:v>
                </c:pt>
                <c:pt idx="3">
                  <c:v>1.675103635398557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132704"/>
        <c:axId val="-414128672"/>
      </c:scatterChart>
      <c:valAx>
        <c:axId val="-41413270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128672"/>
        <c:crosses val="autoZero"/>
        <c:crossBetween val="midCat"/>
      </c:valAx>
      <c:valAx>
        <c:axId val="-414128672"/>
        <c:scaling>
          <c:orientation val="minMax"/>
          <c:max val="2.5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132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Acero 10%'!$BF$10:$BF$13</c:f>
                <c:numCache>
                  <c:formatCode>General</c:formatCode>
                  <c:ptCount val="4"/>
                  <c:pt idx="0">
                    <c:v>0.0877209654506427</c:v>
                  </c:pt>
                  <c:pt idx="1">
                    <c:v>0.135338396460877</c:v>
                  </c:pt>
                  <c:pt idx="2">
                    <c:v>0.150566620179994</c:v>
                  </c:pt>
                  <c:pt idx="3">
                    <c:v>0.126665865249762</c:v>
                  </c:pt>
                </c:numCache>
              </c:numRef>
            </c:plus>
            <c:minus>
              <c:numRef>
                <c:f>'Corridas a 60º. Acero 10%'!$BF$10:$BF$13</c:f>
                <c:numCache>
                  <c:formatCode>General</c:formatCode>
                  <c:ptCount val="4"/>
                  <c:pt idx="0">
                    <c:v>0.0877209654506427</c:v>
                  </c:pt>
                  <c:pt idx="1">
                    <c:v>0.135338396460877</c:v>
                  </c:pt>
                  <c:pt idx="2">
                    <c:v>0.150566620179994</c:v>
                  </c:pt>
                  <c:pt idx="3">
                    <c:v>0.126665865249762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Acero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Acero 10%'!$BE$10:$BE$13</c:f>
              <c:numCache>
                <c:formatCode>0.00000</c:formatCode>
                <c:ptCount val="4"/>
                <c:pt idx="0">
                  <c:v>1.567242326607835</c:v>
                </c:pt>
                <c:pt idx="1">
                  <c:v>1.899668202853871</c:v>
                </c:pt>
                <c:pt idx="2">
                  <c:v>1.78877690000671</c:v>
                </c:pt>
                <c:pt idx="3">
                  <c:v>1.875866765510072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107088"/>
        <c:axId val="-414103056"/>
      </c:scatterChart>
      <c:valAx>
        <c:axId val="-414107088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103056"/>
        <c:crosses val="autoZero"/>
        <c:crossBetween val="midCat"/>
      </c:valAx>
      <c:valAx>
        <c:axId val="-414103056"/>
        <c:scaling>
          <c:orientation val="minMax"/>
          <c:max val="2.5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107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Aluminio 10%'!$BJ$9:$BJ$15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10%'!$C$9:$C$13</c:f>
              <c:numCache>
                <c:formatCode>0.0000</c:formatCode>
                <c:ptCount val="5"/>
                <c:pt idx="0">
                  <c:v>4.7906</c:v>
                </c:pt>
                <c:pt idx="1">
                  <c:v>4.3691</c:v>
                </c:pt>
                <c:pt idx="2">
                  <c:v>4.1553</c:v>
                </c:pt>
                <c:pt idx="3">
                  <c:v>4.1107</c:v>
                </c:pt>
                <c:pt idx="4" formatCode="General">
                  <c:v>3.9629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Aluminio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10%'!$D$9:$D$13</c:f>
              <c:numCache>
                <c:formatCode>0.0000</c:formatCode>
                <c:ptCount val="5"/>
                <c:pt idx="0">
                  <c:v>4.777</c:v>
                </c:pt>
                <c:pt idx="1">
                  <c:v>4.3666</c:v>
                </c:pt>
                <c:pt idx="2">
                  <c:v>4.137</c:v>
                </c:pt>
                <c:pt idx="3">
                  <c:v>4.0873</c:v>
                </c:pt>
                <c:pt idx="4">
                  <c:v>3.9455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Aluminio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10%'!$E$9:$E$13</c:f>
              <c:numCache>
                <c:formatCode>0.0000</c:formatCode>
                <c:ptCount val="5"/>
                <c:pt idx="0">
                  <c:v>4.7209</c:v>
                </c:pt>
                <c:pt idx="1">
                  <c:v>4.3108</c:v>
                </c:pt>
                <c:pt idx="2">
                  <c:v>4.0692</c:v>
                </c:pt>
                <c:pt idx="3">
                  <c:v>4.0436</c:v>
                </c:pt>
                <c:pt idx="4">
                  <c:v>3.9106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852880"/>
        <c:axId val="-414849120"/>
      </c:scatterChart>
      <c:valAx>
        <c:axId val="-414852880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849120"/>
        <c:crosses val="autoZero"/>
        <c:crossBetween val="midCat"/>
      </c:valAx>
      <c:valAx>
        <c:axId val="-414849120"/>
        <c:scaling>
          <c:orientation val="minMax"/>
          <c:max val="5.1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8528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10%'!$R$9:$R$14</c:f>
              <c:numCache>
                <c:formatCode>0.0000</c:formatCode>
                <c:ptCount val="6"/>
                <c:pt idx="0">
                  <c:v>4.7711</c:v>
                </c:pt>
                <c:pt idx="1">
                  <c:v>4.3554</c:v>
                </c:pt>
                <c:pt idx="2">
                  <c:v>4.153</c:v>
                </c:pt>
                <c:pt idx="3">
                  <c:v>4.1162</c:v>
                </c:pt>
                <c:pt idx="4">
                  <c:v>3.9882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10%'!$S$9:$S$13</c:f>
              <c:numCache>
                <c:formatCode>0.0000</c:formatCode>
                <c:ptCount val="5"/>
                <c:pt idx="0">
                  <c:v>4.9023</c:v>
                </c:pt>
                <c:pt idx="1">
                  <c:v>4.5201</c:v>
                </c:pt>
                <c:pt idx="2">
                  <c:v>4.2678</c:v>
                </c:pt>
                <c:pt idx="3">
                  <c:v>4.2388</c:v>
                </c:pt>
                <c:pt idx="4">
                  <c:v>4.1349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10%'!$T$9:$T$13</c:f>
              <c:numCache>
                <c:formatCode>0.0000</c:formatCode>
                <c:ptCount val="5"/>
                <c:pt idx="0">
                  <c:v>4.7156</c:v>
                </c:pt>
                <c:pt idx="1">
                  <c:v>4.3109</c:v>
                </c:pt>
                <c:pt idx="2">
                  <c:v>4.131</c:v>
                </c:pt>
                <c:pt idx="3">
                  <c:v>4.0874</c:v>
                </c:pt>
                <c:pt idx="4">
                  <c:v>3.9505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818944"/>
        <c:axId val="-414815184"/>
      </c:scatterChart>
      <c:valAx>
        <c:axId val="-41481894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815184"/>
        <c:crosses val="autoZero"/>
        <c:crossBetween val="midCat"/>
      </c:valAx>
      <c:valAx>
        <c:axId val="-414815184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818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Aluminio 10%'!$BJ$9:$BJ$14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10%'!$AG$9:$AG$13</c:f>
              <c:numCache>
                <c:formatCode>0.0000</c:formatCode>
                <c:ptCount val="5"/>
                <c:pt idx="0">
                  <c:v>4.9514</c:v>
                </c:pt>
                <c:pt idx="1">
                  <c:v>4.4914</c:v>
                </c:pt>
                <c:pt idx="2">
                  <c:v>4.255</c:v>
                </c:pt>
                <c:pt idx="3">
                  <c:v>4.203</c:v>
                </c:pt>
                <c:pt idx="4">
                  <c:v>4.0705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10%'!$AH$9:$AH$13</c:f>
              <c:numCache>
                <c:formatCode>0.0000</c:formatCode>
                <c:ptCount val="5"/>
                <c:pt idx="0">
                  <c:v>4.7238</c:v>
                </c:pt>
                <c:pt idx="1">
                  <c:v>4.311</c:v>
                </c:pt>
                <c:pt idx="2">
                  <c:v>4.0976</c:v>
                </c:pt>
                <c:pt idx="3">
                  <c:v>4.0502</c:v>
                </c:pt>
                <c:pt idx="4">
                  <c:v>3.939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10%'!$AI$9:$AI$13</c:f>
              <c:numCache>
                <c:formatCode>0.0000</c:formatCode>
                <c:ptCount val="5"/>
                <c:pt idx="0">
                  <c:v>4.778</c:v>
                </c:pt>
                <c:pt idx="1">
                  <c:v>4.352</c:v>
                </c:pt>
                <c:pt idx="2">
                  <c:v>4.0918</c:v>
                </c:pt>
                <c:pt idx="3">
                  <c:v>4.0422</c:v>
                </c:pt>
                <c:pt idx="4">
                  <c:v>3.9368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785232"/>
        <c:axId val="-414781472"/>
      </c:scatterChart>
      <c:valAx>
        <c:axId val="-414785232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781472"/>
        <c:crosses val="autoZero"/>
        <c:crossBetween val="midCat"/>
      </c:valAx>
      <c:valAx>
        <c:axId val="-414781472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7852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sin conservador</a:t>
            </a:r>
          </a:p>
        </c:rich>
      </c:tx>
      <c:layout>
        <c:manualLayout>
          <c:xMode val="edge"/>
          <c:yMode val="edge"/>
          <c:x val="0.396552938250917"/>
          <c:y val="0.04595526707066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10%'!$AV$9:$AV$13</c:f>
              <c:numCache>
                <c:formatCode>0.0000</c:formatCode>
                <c:ptCount val="5"/>
                <c:pt idx="0">
                  <c:v>4.9499</c:v>
                </c:pt>
                <c:pt idx="1">
                  <c:v>4.4348</c:v>
                </c:pt>
                <c:pt idx="2">
                  <c:v>4.2593</c:v>
                </c:pt>
                <c:pt idx="3">
                  <c:v>4.2239</c:v>
                </c:pt>
                <c:pt idx="4">
                  <c:v>4.1147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10%'!$AW$9:$AW$13</c:f>
              <c:numCache>
                <c:formatCode>0.0000</c:formatCode>
                <c:ptCount val="5"/>
                <c:pt idx="0">
                  <c:v>4.8982</c:v>
                </c:pt>
                <c:pt idx="1">
                  <c:v>4.4192</c:v>
                </c:pt>
                <c:pt idx="2">
                  <c:v>4.2481</c:v>
                </c:pt>
                <c:pt idx="3">
                  <c:v>4.1998</c:v>
                </c:pt>
                <c:pt idx="4">
                  <c:v>4.1134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Aluminio 10%'!$BJ$9:$BJ$13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Aluminio 10%'!$AX$9:$AX$13</c:f>
              <c:numCache>
                <c:formatCode>0.0000</c:formatCode>
                <c:ptCount val="5"/>
                <c:pt idx="0">
                  <c:v>4.9849</c:v>
                </c:pt>
                <c:pt idx="1">
                  <c:v>4.4768</c:v>
                </c:pt>
                <c:pt idx="2">
                  <c:v>4.2964</c:v>
                </c:pt>
                <c:pt idx="3">
                  <c:v>4.2537</c:v>
                </c:pt>
                <c:pt idx="4">
                  <c:v>4.1382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751424"/>
        <c:axId val="-414086576"/>
      </c:scatterChart>
      <c:valAx>
        <c:axId val="-41475142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086576"/>
        <c:crosses val="autoZero"/>
        <c:crossBetween val="midCat"/>
      </c:valAx>
      <c:valAx>
        <c:axId val="-414086576"/>
        <c:scaling>
          <c:orientation val="minMax"/>
          <c:max val="5.1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751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Aluminio 10%'!$M$10:$M$13</c:f>
                <c:numCache>
                  <c:formatCode>General</c:formatCode>
                  <c:ptCount val="4"/>
                  <c:pt idx="0">
                    <c:v>0.950878900371342</c:v>
                  </c:pt>
                  <c:pt idx="1">
                    <c:v>0.861795834754135</c:v>
                  </c:pt>
                  <c:pt idx="2">
                    <c:v>1.703448186798585</c:v>
                  </c:pt>
                  <c:pt idx="3">
                    <c:v>0.247001233777196</c:v>
                  </c:pt>
                </c:numCache>
              </c:numRef>
            </c:plus>
            <c:minus>
              <c:numRef>
                <c:f>'Corridas a T.A. Aluminio 10%'!$M$10:$M$13</c:f>
                <c:numCache>
                  <c:formatCode>General</c:formatCode>
                  <c:ptCount val="4"/>
                  <c:pt idx="0">
                    <c:v>0.950878900371342</c:v>
                  </c:pt>
                  <c:pt idx="1">
                    <c:v>0.861795834754135</c:v>
                  </c:pt>
                  <c:pt idx="2">
                    <c:v>1.703448186798585</c:v>
                  </c:pt>
                  <c:pt idx="3">
                    <c:v>0.247001233777196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Aluminio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Aluminio 10%'!$L$10:$L$13</c:f>
              <c:numCache>
                <c:formatCode>0.00000</c:formatCode>
                <c:ptCount val="4"/>
                <c:pt idx="0">
                  <c:v>73.15562912671213</c:v>
                </c:pt>
                <c:pt idx="1">
                  <c:v>56.75411378419732</c:v>
                </c:pt>
                <c:pt idx="2">
                  <c:v>39.36184472243349</c:v>
                </c:pt>
                <c:pt idx="3">
                  <c:v>6.188797683450944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89196480"/>
        <c:axId val="-414767680"/>
      </c:scatterChart>
      <c:valAx>
        <c:axId val="-489196480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767680"/>
        <c:crosses val="autoZero"/>
        <c:crossBetween val="midCat"/>
      </c:valAx>
      <c:valAx>
        <c:axId val="-414767680"/>
        <c:scaling>
          <c:orientation val="minMax"/>
          <c:max val="9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196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 ºC, ácido 2.23%'!$AQ$10:$AQ$17</c:f>
                <c:numCache>
                  <c:formatCode>General</c:formatCode>
                  <c:ptCount val="8"/>
                  <c:pt idx="0">
                    <c:v>0.423667491510946</c:v>
                  </c:pt>
                  <c:pt idx="1">
                    <c:v>0.253195265935331</c:v>
                  </c:pt>
                  <c:pt idx="2">
                    <c:v>0.209744858409446</c:v>
                  </c:pt>
                  <c:pt idx="3">
                    <c:v>0.445168902829735</c:v>
                  </c:pt>
                  <c:pt idx="4">
                    <c:v>0.0794507883396616</c:v>
                  </c:pt>
                  <c:pt idx="5">
                    <c:v>0.0773222979577705</c:v>
                  </c:pt>
                  <c:pt idx="6">
                    <c:v>0.0689165670821127</c:v>
                  </c:pt>
                  <c:pt idx="7">
                    <c:v>0.0232048175010973</c:v>
                  </c:pt>
                </c:numCache>
              </c:numRef>
            </c:plus>
            <c:minus>
              <c:numRef>
                <c:f>'Corridas a 60 ºC, ácido 2.23%'!$AQ$10:$AQ$17</c:f>
                <c:numCache>
                  <c:formatCode>General</c:formatCode>
                  <c:ptCount val="8"/>
                  <c:pt idx="0">
                    <c:v>0.423667491510946</c:v>
                  </c:pt>
                  <c:pt idx="1">
                    <c:v>0.253195265935331</c:v>
                  </c:pt>
                  <c:pt idx="2">
                    <c:v>0.209744858409446</c:v>
                  </c:pt>
                  <c:pt idx="3">
                    <c:v>0.445168902829735</c:v>
                  </c:pt>
                  <c:pt idx="4">
                    <c:v>0.0794507883396616</c:v>
                  </c:pt>
                  <c:pt idx="5">
                    <c:v>0.0773222979577705</c:v>
                  </c:pt>
                  <c:pt idx="6">
                    <c:v>0.0689165670821127</c:v>
                  </c:pt>
                  <c:pt idx="7">
                    <c:v>0.0232048175010973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 ºC, ácido 2.23%'!$BJ$10:$BJ$17</c:f>
              <c:numCache>
                <c:formatCode>General</c:formatCode>
                <c:ptCount val="8"/>
                <c:pt idx="0">
                  <c:v>1.5</c:v>
                </c:pt>
                <c:pt idx="1">
                  <c:v>3.5</c:v>
                </c:pt>
                <c:pt idx="2">
                  <c:v>5.5</c:v>
                </c:pt>
                <c:pt idx="3">
                  <c:v>7.5</c:v>
                </c:pt>
                <c:pt idx="4">
                  <c:v>24.5</c:v>
                </c:pt>
                <c:pt idx="5">
                  <c:v>26.5</c:v>
                </c:pt>
                <c:pt idx="6">
                  <c:v>28.5</c:v>
                </c:pt>
                <c:pt idx="7">
                  <c:v>98.5</c:v>
                </c:pt>
              </c:numCache>
            </c:numRef>
          </c:xVal>
          <c:yVal>
            <c:numRef>
              <c:f>'Corridas a 60 ºC, ácido 2.23%'!$AP$10:$AP$17</c:f>
              <c:numCache>
                <c:formatCode>0.00000</c:formatCode>
                <c:ptCount val="8"/>
                <c:pt idx="0">
                  <c:v>2.344363791470976</c:v>
                </c:pt>
                <c:pt idx="1">
                  <c:v>2.515765105876963</c:v>
                </c:pt>
                <c:pt idx="2">
                  <c:v>2.446911458803765</c:v>
                </c:pt>
                <c:pt idx="3">
                  <c:v>2.194054703050178</c:v>
                </c:pt>
                <c:pt idx="4">
                  <c:v>3.131301129033986</c:v>
                </c:pt>
                <c:pt idx="5">
                  <c:v>2.971605654738157</c:v>
                </c:pt>
                <c:pt idx="6">
                  <c:v>2.803159804590256</c:v>
                </c:pt>
                <c:pt idx="7">
                  <c:v>0.841634702337305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649136"/>
        <c:axId val="-416645104"/>
      </c:scatterChart>
      <c:valAx>
        <c:axId val="-416649136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645104"/>
        <c:crosses val="autoZero"/>
        <c:crossBetween val="midCat"/>
      </c:valAx>
      <c:valAx>
        <c:axId val="-416645104"/>
        <c:scaling>
          <c:orientation val="minMax"/>
          <c:max val="5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649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Aluminio 10%'!$AB$10:$AB$13</c:f>
                <c:numCache>
                  <c:formatCode>General</c:formatCode>
                  <c:ptCount val="4"/>
                  <c:pt idx="0">
                    <c:v>6.487844924534676</c:v>
                  </c:pt>
                  <c:pt idx="1">
                    <c:v>1.347558473305053</c:v>
                  </c:pt>
                  <c:pt idx="2">
                    <c:v>1.447417977966802</c:v>
                  </c:pt>
                  <c:pt idx="3">
                    <c:v>0.354708916451465</c:v>
                  </c:pt>
                </c:numCache>
              </c:numRef>
            </c:plus>
            <c:minus>
              <c:numRef>
                <c:f>'Corridas a T.A. Aluminio 10%'!$AB$10:$AB$13</c:f>
                <c:numCache>
                  <c:formatCode>General</c:formatCode>
                  <c:ptCount val="4"/>
                  <c:pt idx="0">
                    <c:v>6.487844924534676</c:v>
                  </c:pt>
                  <c:pt idx="1">
                    <c:v>1.347558473305053</c:v>
                  </c:pt>
                  <c:pt idx="2">
                    <c:v>1.447417977966802</c:v>
                  </c:pt>
                  <c:pt idx="3">
                    <c:v>0.354708916451465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Aluminio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Aluminio 10%'!$AA$10:$AA$13</c:f>
              <c:numCache>
                <c:formatCode>0.00000</c:formatCode>
                <c:ptCount val="4"/>
                <c:pt idx="0">
                  <c:v>70.3639364931428</c:v>
                </c:pt>
                <c:pt idx="1">
                  <c:v>53.6053121498872</c:v>
                </c:pt>
                <c:pt idx="2">
                  <c:v>37.8869710383224</c:v>
                </c:pt>
                <c:pt idx="3">
                  <c:v>5.639026212461346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734976"/>
        <c:axId val="-414730944"/>
      </c:scatterChart>
      <c:valAx>
        <c:axId val="-414734976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730944"/>
        <c:crosses val="autoZero"/>
        <c:crossBetween val="midCat"/>
      </c:valAx>
      <c:valAx>
        <c:axId val="-414730944"/>
        <c:scaling>
          <c:orientation val="minMax"/>
          <c:max val="9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734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Aluminio 10%'!$AQ$10:$AQ$13</c:f>
                <c:numCache>
                  <c:formatCode>General</c:formatCode>
                  <c:ptCount val="4"/>
                  <c:pt idx="0">
                    <c:v>3.756307802205884</c:v>
                  </c:pt>
                  <c:pt idx="1">
                    <c:v>3.554302246082093</c:v>
                  </c:pt>
                  <c:pt idx="2">
                    <c:v>2.490615262910729</c:v>
                  </c:pt>
                  <c:pt idx="3">
                    <c:v>0.346733802542232</c:v>
                  </c:pt>
                </c:numCache>
              </c:numRef>
            </c:plus>
            <c:minus>
              <c:numRef>
                <c:f>'Corridas a T.A. Aluminio 10%'!$AQ$10:$AQ$13</c:f>
                <c:numCache>
                  <c:formatCode>General</c:formatCode>
                  <c:ptCount val="4"/>
                  <c:pt idx="0">
                    <c:v>3.756307802205884</c:v>
                  </c:pt>
                  <c:pt idx="1">
                    <c:v>3.554302246082093</c:v>
                  </c:pt>
                  <c:pt idx="2">
                    <c:v>2.490615262910729</c:v>
                  </c:pt>
                  <c:pt idx="3">
                    <c:v>0.346733802542232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Aluminio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Aluminio 10%'!$AP$10:$AP$13</c:f>
              <c:numCache>
                <c:formatCode>0.00000</c:formatCode>
                <c:ptCount val="4"/>
                <c:pt idx="0">
                  <c:v>75.76630431307879</c:v>
                </c:pt>
                <c:pt idx="1">
                  <c:v>58.61454675880162</c:v>
                </c:pt>
                <c:pt idx="2">
                  <c:v>41.9741600766235</c:v>
                </c:pt>
                <c:pt idx="3">
                  <c:v>6.094609326884259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706704"/>
        <c:axId val="-414702672"/>
      </c:scatterChart>
      <c:valAx>
        <c:axId val="-41470670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702672"/>
        <c:crosses val="autoZero"/>
        <c:crossBetween val="midCat"/>
      </c:valAx>
      <c:valAx>
        <c:axId val="-414702672"/>
        <c:scaling>
          <c:orientation val="minMax"/>
          <c:max val="9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706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Aluminio 10%'!$BF$10:$BF$13</c:f>
                <c:numCache>
                  <c:formatCode>General</c:formatCode>
                  <c:ptCount val="4"/>
                  <c:pt idx="0">
                    <c:v>2.785230916670356</c:v>
                  </c:pt>
                  <c:pt idx="1">
                    <c:v>1.708541349125533</c:v>
                  </c:pt>
                  <c:pt idx="2">
                    <c:v>0.94046443533353</c:v>
                  </c:pt>
                  <c:pt idx="3">
                    <c:v>0.222290282127865</c:v>
                  </c:pt>
                </c:numCache>
              </c:numRef>
            </c:plus>
            <c:minus>
              <c:numRef>
                <c:f>'Corridas a T.A. Aluminio 10%'!$BF$10:$BF$13</c:f>
                <c:numCache>
                  <c:formatCode>General</c:formatCode>
                  <c:ptCount val="4"/>
                  <c:pt idx="0">
                    <c:v>2.785230916670356</c:v>
                  </c:pt>
                  <c:pt idx="1">
                    <c:v>1.708541349125533</c:v>
                  </c:pt>
                  <c:pt idx="2">
                    <c:v>0.94046443533353</c:v>
                  </c:pt>
                  <c:pt idx="3">
                    <c:v>0.222290282127865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Aluminio 10%'!$BJ$10:$BJ$13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Aluminio 10%'!$BE$10:$BE$13</c:f>
              <c:numCache>
                <c:formatCode>0.00000</c:formatCode>
                <c:ptCount val="4"/>
                <c:pt idx="0">
                  <c:v>85.47005626035444</c:v>
                </c:pt>
                <c:pt idx="1">
                  <c:v>57.72992407847243</c:v>
                </c:pt>
                <c:pt idx="2">
                  <c:v>40.88654842401173</c:v>
                </c:pt>
                <c:pt idx="3">
                  <c:v>5.848233724060726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681264"/>
        <c:axId val="-414677232"/>
      </c:scatterChart>
      <c:valAx>
        <c:axId val="-41468126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677232"/>
        <c:crosses val="autoZero"/>
        <c:crossBetween val="midCat"/>
      </c:valAx>
      <c:valAx>
        <c:axId val="-414677232"/>
        <c:scaling>
          <c:orientation val="minMax"/>
          <c:max val="9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681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1% 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'!$C$9:$C$13</c:f>
              <c:numCache>
                <c:formatCode>0.0000</c:formatCode>
                <c:ptCount val="5"/>
                <c:pt idx="0">
                  <c:v>32.2604</c:v>
                </c:pt>
                <c:pt idx="1">
                  <c:v>32.2596</c:v>
                </c:pt>
                <c:pt idx="2">
                  <c:v>32.2528</c:v>
                </c:pt>
                <c:pt idx="3">
                  <c:v>32.2507</c:v>
                </c:pt>
                <c:pt idx="4">
                  <c:v>32.2066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1%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'!$D$9:$D$13</c:f>
              <c:numCache>
                <c:formatCode>0.0000</c:formatCode>
                <c:ptCount val="5"/>
                <c:pt idx="0">
                  <c:v>30.7658</c:v>
                </c:pt>
                <c:pt idx="1">
                  <c:v>30.7605</c:v>
                </c:pt>
                <c:pt idx="2">
                  <c:v>30.758</c:v>
                </c:pt>
                <c:pt idx="3">
                  <c:v>30.7542</c:v>
                </c:pt>
                <c:pt idx="4">
                  <c:v>30.7229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1%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'!$E$9:$E$13</c:f>
              <c:numCache>
                <c:formatCode>0.0000</c:formatCode>
                <c:ptCount val="5"/>
                <c:pt idx="0">
                  <c:v>30.8044</c:v>
                </c:pt>
                <c:pt idx="1">
                  <c:v>30.7992</c:v>
                </c:pt>
                <c:pt idx="2">
                  <c:v>30.7972</c:v>
                </c:pt>
                <c:pt idx="3">
                  <c:v>30.7914</c:v>
                </c:pt>
                <c:pt idx="4">
                  <c:v>30.7377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636208"/>
        <c:axId val="-414632448"/>
      </c:scatterChart>
      <c:valAx>
        <c:axId val="-41463620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632448"/>
        <c:crosses val="autoZero"/>
        <c:crossBetween val="midCat"/>
      </c:valAx>
      <c:valAx>
        <c:axId val="-414632448"/>
        <c:scaling>
          <c:orientation val="minMax"/>
          <c:min val="29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6362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</a:t>
            </a:r>
            <a:r>
              <a:rPr lang="es-ES_tradnl" baseline="0"/>
              <a:t> sin</a:t>
            </a:r>
            <a:r>
              <a:rPr lang="es-ES_tradnl"/>
              <a:t>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'!$R$9:$R$14</c:f>
              <c:numCache>
                <c:formatCode>0.0000</c:formatCode>
                <c:ptCount val="6"/>
                <c:pt idx="0">
                  <c:v>31.6899</c:v>
                </c:pt>
                <c:pt idx="1">
                  <c:v>31.6821</c:v>
                </c:pt>
                <c:pt idx="2">
                  <c:v>31.6777</c:v>
                </c:pt>
                <c:pt idx="3">
                  <c:v>31.6764</c:v>
                </c:pt>
                <c:pt idx="4">
                  <c:v>31.6148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'!$S$9:$S$13</c:f>
              <c:numCache>
                <c:formatCode>0.0000</c:formatCode>
                <c:ptCount val="5"/>
                <c:pt idx="0">
                  <c:v>31.9609</c:v>
                </c:pt>
                <c:pt idx="1">
                  <c:v>31.9602</c:v>
                </c:pt>
                <c:pt idx="2">
                  <c:v>31.9571</c:v>
                </c:pt>
                <c:pt idx="3">
                  <c:v>31.9512</c:v>
                </c:pt>
                <c:pt idx="4">
                  <c:v>31.8877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'!$T$9:$T$13</c:f>
              <c:numCache>
                <c:formatCode>0.0000</c:formatCode>
                <c:ptCount val="5"/>
                <c:pt idx="0">
                  <c:v>30.9622</c:v>
                </c:pt>
                <c:pt idx="1">
                  <c:v>30.9566</c:v>
                </c:pt>
                <c:pt idx="2">
                  <c:v>30.9528</c:v>
                </c:pt>
                <c:pt idx="3">
                  <c:v>30.9503</c:v>
                </c:pt>
                <c:pt idx="4">
                  <c:v>30.8954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600800"/>
        <c:axId val="-414597040"/>
      </c:scatterChart>
      <c:valAx>
        <c:axId val="-414600800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597040"/>
        <c:crosses val="autoZero"/>
        <c:crossBetween val="midCat"/>
      </c:valAx>
      <c:valAx>
        <c:axId val="-414597040"/>
        <c:scaling>
          <c:orientation val="minMax"/>
          <c:min val="29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6008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1%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'!$AG$9:$AG$13</c:f>
              <c:numCache>
                <c:formatCode>0.0000</c:formatCode>
                <c:ptCount val="5"/>
                <c:pt idx="0">
                  <c:v>30.4647</c:v>
                </c:pt>
                <c:pt idx="1">
                  <c:v>30.4587</c:v>
                </c:pt>
                <c:pt idx="2">
                  <c:v>30.4567</c:v>
                </c:pt>
                <c:pt idx="3">
                  <c:v>30.4458</c:v>
                </c:pt>
                <c:pt idx="4">
                  <c:v>30.347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'!$AH$9:$AH$13</c:f>
              <c:numCache>
                <c:formatCode>0.0000</c:formatCode>
                <c:ptCount val="5"/>
                <c:pt idx="0">
                  <c:v>30.6375</c:v>
                </c:pt>
                <c:pt idx="1">
                  <c:v>30.6355</c:v>
                </c:pt>
                <c:pt idx="2">
                  <c:v>30.622</c:v>
                </c:pt>
                <c:pt idx="3">
                  <c:v>30.6186</c:v>
                </c:pt>
                <c:pt idx="4">
                  <c:v>30.52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'!$AI$9:$AI$13</c:f>
              <c:numCache>
                <c:formatCode>0.0000</c:formatCode>
                <c:ptCount val="5"/>
                <c:pt idx="0">
                  <c:v>31.6158</c:v>
                </c:pt>
                <c:pt idx="1">
                  <c:v>31.6108</c:v>
                </c:pt>
                <c:pt idx="2">
                  <c:v>31.6044</c:v>
                </c:pt>
                <c:pt idx="3">
                  <c:v>31.5988</c:v>
                </c:pt>
                <c:pt idx="4">
                  <c:v>31.4599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567168"/>
        <c:axId val="-414563408"/>
      </c:scatterChart>
      <c:valAx>
        <c:axId val="-41456716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563408"/>
        <c:crosses val="autoZero"/>
        <c:crossBetween val="midCat"/>
      </c:valAx>
      <c:valAx>
        <c:axId val="-414563408"/>
        <c:scaling>
          <c:orientation val="minMax"/>
          <c:max val="32.5"/>
          <c:min val="29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5671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'!$AV$9:$AV$13</c:f>
              <c:numCache>
                <c:formatCode>0.0000</c:formatCode>
                <c:ptCount val="5"/>
                <c:pt idx="0">
                  <c:v>31.6094</c:v>
                </c:pt>
                <c:pt idx="1">
                  <c:v>31.6041</c:v>
                </c:pt>
                <c:pt idx="2">
                  <c:v>31.5977</c:v>
                </c:pt>
                <c:pt idx="3">
                  <c:v>31.5919</c:v>
                </c:pt>
                <c:pt idx="4">
                  <c:v>31.4477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'!$AW$9:$AW$13</c:f>
              <c:numCache>
                <c:formatCode>0.0000</c:formatCode>
                <c:ptCount val="5"/>
                <c:pt idx="0">
                  <c:v>29.9493</c:v>
                </c:pt>
                <c:pt idx="1">
                  <c:v>29.9453</c:v>
                </c:pt>
                <c:pt idx="2">
                  <c:v>29.939</c:v>
                </c:pt>
                <c:pt idx="3">
                  <c:v>29.9322</c:v>
                </c:pt>
                <c:pt idx="4">
                  <c:v>29.8034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1%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1% '!$AX$9:$AX$13</c:f>
              <c:numCache>
                <c:formatCode>0.0000</c:formatCode>
                <c:ptCount val="5"/>
                <c:pt idx="0">
                  <c:v>29.8204</c:v>
                </c:pt>
                <c:pt idx="1">
                  <c:v>29.8178</c:v>
                </c:pt>
                <c:pt idx="2">
                  <c:v>29.8109</c:v>
                </c:pt>
                <c:pt idx="3">
                  <c:v>29.8066</c:v>
                </c:pt>
                <c:pt idx="4">
                  <c:v>29.6973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533632"/>
        <c:axId val="-414529872"/>
      </c:scatterChart>
      <c:valAx>
        <c:axId val="-414533632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529872"/>
        <c:crosses val="autoZero"/>
        <c:crossBetween val="midCat"/>
      </c:valAx>
      <c:valAx>
        <c:axId val="-414529872"/>
        <c:scaling>
          <c:orientation val="minMax"/>
          <c:max val="32.5"/>
          <c:min val="29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533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1% '!$M$10:$M$13</c:f>
                <c:numCache>
                  <c:formatCode>General</c:formatCode>
                  <c:ptCount val="4"/>
                  <c:pt idx="0">
                    <c:v>0.121352999942242</c:v>
                  </c:pt>
                  <c:pt idx="1">
                    <c:v>0.00688214731539316</c:v>
                  </c:pt>
                  <c:pt idx="2">
                    <c:v>0.0293302832088355</c:v>
                  </c:pt>
                  <c:pt idx="3">
                    <c:v>0.0239333114164248</c:v>
                  </c:pt>
                </c:numCache>
              </c:numRef>
            </c:plus>
            <c:minus>
              <c:numRef>
                <c:f>'Corridas a T.A. Acero 1% '!$M$10:$M$13</c:f>
                <c:numCache>
                  <c:formatCode>General</c:formatCode>
                  <c:ptCount val="4"/>
                  <c:pt idx="0">
                    <c:v>0.121352999942242</c:v>
                  </c:pt>
                  <c:pt idx="1">
                    <c:v>0.00688214731539316</c:v>
                  </c:pt>
                  <c:pt idx="2">
                    <c:v>0.0293302832088355</c:v>
                  </c:pt>
                  <c:pt idx="3">
                    <c:v>0.0239333114164248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1%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1% '!$L$10:$L$13</c:f>
              <c:numCache>
                <c:formatCode>0.00000</c:formatCode>
                <c:ptCount val="4"/>
                <c:pt idx="0">
                  <c:v>0.176180095261759</c:v>
                </c:pt>
                <c:pt idx="1">
                  <c:v>0.174342455809207</c:v>
                </c:pt>
                <c:pt idx="2">
                  <c:v>0.176818138738067</c:v>
                </c:pt>
                <c:pt idx="3">
                  <c:v>0.105142412602692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505952"/>
        <c:axId val="-414501920"/>
      </c:scatterChart>
      <c:valAx>
        <c:axId val="-414505952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501920"/>
        <c:crosses val="autoZero"/>
        <c:crossBetween val="midCat"/>
      </c:valAx>
      <c:valAx>
        <c:axId val="-414501920"/>
        <c:scaling>
          <c:orientation val="minMax"/>
          <c:max val="1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5059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1% '!$AB$10:$AB$13</c:f>
                <c:numCache>
                  <c:formatCode>General</c:formatCode>
                  <c:ptCount val="4"/>
                  <c:pt idx="0">
                    <c:v>0.166718366016506</c:v>
                  </c:pt>
                  <c:pt idx="1">
                    <c:v>0.0984618018888541</c:v>
                  </c:pt>
                  <c:pt idx="2">
                    <c:v>0.0298375191706638</c:v>
                  </c:pt>
                  <c:pt idx="3">
                    <c:v>0.00625707203659889</c:v>
                  </c:pt>
                </c:numCache>
              </c:numRef>
            </c:plus>
            <c:minus>
              <c:numRef>
                <c:f>'Corridas a T.A. Acero 1% '!$AB$10:$AB$13</c:f>
                <c:numCache>
                  <c:formatCode>General</c:formatCode>
                  <c:ptCount val="4"/>
                  <c:pt idx="0">
                    <c:v>0.166718366016506</c:v>
                  </c:pt>
                  <c:pt idx="1">
                    <c:v>0.0984618018888541</c:v>
                  </c:pt>
                  <c:pt idx="2">
                    <c:v>0.0298375191706638</c:v>
                  </c:pt>
                  <c:pt idx="3">
                    <c:v>0.00625707203659889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1%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1% '!$AA$10:$AA$13</c:f>
              <c:numCache>
                <c:formatCode>0.00000</c:formatCode>
                <c:ptCount val="4"/>
                <c:pt idx="0">
                  <c:v>0.216538086603366</c:v>
                </c:pt>
                <c:pt idx="1">
                  <c:v>0.194788716013693</c:v>
                </c:pt>
                <c:pt idx="2">
                  <c:v>0.179175812319145</c:v>
                </c:pt>
                <c:pt idx="3">
                  <c:v>0.137099791467536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480336"/>
        <c:axId val="-414476304"/>
      </c:scatterChart>
      <c:valAx>
        <c:axId val="-414480336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476304"/>
        <c:crosses val="autoZero"/>
        <c:crossBetween val="midCat"/>
      </c:valAx>
      <c:valAx>
        <c:axId val="-414476304"/>
        <c:scaling>
          <c:orientation val="minMax"/>
          <c:max val="1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4803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1% '!$AQ$10:$AQ$13</c:f>
                <c:numCache>
                  <c:formatCode>General</c:formatCode>
                  <c:ptCount val="4"/>
                  <c:pt idx="0">
                    <c:v>0.0974984543798522</c:v>
                  </c:pt>
                  <c:pt idx="1">
                    <c:v>0.0889907840444431</c:v>
                  </c:pt>
                  <c:pt idx="2">
                    <c:v>0.0224350686298675</c:v>
                  </c:pt>
                  <c:pt idx="3">
                    <c:v>0.037710093141089</c:v>
                  </c:pt>
                </c:numCache>
              </c:numRef>
            </c:plus>
            <c:minus>
              <c:numRef>
                <c:f>'Corridas a T.A. Acero 1% '!$AQ$10:$AQ$13</c:f>
                <c:numCache>
                  <c:formatCode>General</c:formatCode>
                  <c:ptCount val="4"/>
                  <c:pt idx="0">
                    <c:v>0.0974984543798522</c:v>
                  </c:pt>
                  <c:pt idx="1">
                    <c:v>0.0889907840444431</c:v>
                  </c:pt>
                  <c:pt idx="2">
                    <c:v>0.0224350686298675</c:v>
                  </c:pt>
                  <c:pt idx="3">
                    <c:v>0.037710093141089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1%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1% '!$AP$10:$AP$13</c:f>
              <c:numCache>
                <c:formatCode>0.00000</c:formatCode>
                <c:ptCount val="4"/>
                <c:pt idx="0">
                  <c:v>0.202469122822444</c:v>
                </c:pt>
                <c:pt idx="1">
                  <c:v>0.272163941344011</c:v>
                </c:pt>
                <c:pt idx="2">
                  <c:v>0.285118926351085</c:v>
                </c:pt>
                <c:pt idx="3">
                  <c:v>0.253603530684816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454720"/>
        <c:axId val="-414450688"/>
      </c:scatterChart>
      <c:valAx>
        <c:axId val="-414454720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450688"/>
        <c:crosses val="autoZero"/>
        <c:crossBetween val="midCat"/>
      </c:valAx>
      <c:valAx>
        <c:axId val="-414450688"/>
        <c:scaling>
          <c:orientation val="minMax"/>
          <c:max val="1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4547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 ºC, ácido 2.23%'!$BF$10:$BF$17</c:f>
                <c:numCache>
                  <c:formatCode>General</c:formatCode>
                  <c:ptCount val="8"/>
                  <c:pt idx="0">
                    <c:v>0.20252605871555</c:v>
                  </c:pt>
                  <c:pt idx="1">
                    <c:v>0.0259574372520988</c:v>
                  </c:pt>
                  <c:pt idx="2">
                    <c:v>0.0398182779766346</c:v>
                  </c:pt>
                  <c:pt idx="3">
                    <c:v>0.180631033015973</c:v>
                  </c:pt>
                  <c:pt idx="4">
                    <c:v>0.0296324612986865</c:v>
                  </c:pt>
                  <c:pt idx="5">
                    <c:v>0.0110001559863877</c:v>
                  </c:pt>
                  <c:pt idx="6">
                    <c:v>0.00340404123141363</c:v>
                  </c:pt>
                  <c:pt idx="7">
                    <c:v>0.00257787248561741</c:v>
                  </c:pt>
                </c:numCache>
              </c:numRef>
            </c:plus>
            <c:minus>
              <c:numRef>
                <c:f>'Corridas a 60 ºC, ácido 2.23%'!$BF$10:$BF$17</c:f>
                <c:numCache>
                  <c:formatCode>General</c:formatCode>
                  <c:ptCount val="8"/>
                  <c:pt idx="0">
                    <c:v>0.20252605871555</c:v>
                  </c:pt>
                  <c:pt idx="1">
                    <c:v>0.0259574372520988</c:v>
                  </c:pt>
                  <c:pt idx="2">
                    <c:v>0.0398182779766346</c:v>
                  </c:pt>
                  <c:pt idx="3">
                    <c:v>0.180631033015973</c:v>
                  </c:pt>
                  <c:pt idx="4">
                    <c:v>0.0296324612986865</c:v>
                  </c:pt>
                  <c:pt idx="5">
                    <c:v>0.0110001559863877</c:v>
                  </c:pt>
                  <c:pt idx="6">
                    <c:v>0.00340404123141363</c:v>
                  </c:pt>
                  <c:pt idx="7">
                    <c:v>0.00257787248561741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 ºC, ácido 2.23%'!$BJ$10:$BJ$17</c:f>
              <c:numCache>
                <c:formatCode>General</c:formatCode>
                <c:ptCount val="8"/>
                <c:pt idx="0">
                  <c:v>1.5</c:v>
                </c:pt>
                <c:pt idx="1">
                  <c:v>3.5</c:v>
                </c:pt>
                <c:pt idx="2">
                  <c:v>5.5</c:v>
                </c:pt>
                <c:pt idx="3">
                  <c:v>7.5</c:v>
                </c:pt>
                <c:pt idx="4">
                  <c:v>24.5</c:v>
                </c:pt>
                <c:pt idx="5">
                  <c:v>26.5</c:v>
                </c:pt>
                <c:pt idx="6">
                  <c:v>28.5</c:v>
                </c:pt>
                <c:pt idx="7">
                  <c:v>98.5</c:v>
                </c:pt>
              </c:numCache>
            </c:numRef>
          </c:xVal>
          <c:yVal>
            <c:numRef>
              <c:f>'Corridas a 60 ºC, ácido 2.23%'!$AP$10:$AP$17</c:f>
              <c:numCache>
                <c:formatCode>0.00000</c:formatCode>
                <c:ptCount val="8"/>
                <c:pt idx="0">
                  <c:v>2.344363791470976</c:v>
                </c:pt>
                <c:pt idx="1">
                  <c:v>2.515765105876963</c:v>
                </c:pt>
                <c:pt idx="2">
                  <c:v>2.446911458803765</c:v>
                </c:pt>
                <c:pt idx="3">
                  <c:v>2.194054703050178</c:v>
                </c:pt>
                <c:pt idx="4">
                  <c:v>3.131301129033986</c:v>
                </c:pt>
                <c:pt idx="5">
                  <c:v>2.971605654738157</c:v>
                </c:pt>
                <c:pt idx="6">
                  <c:v>2.803159804590256</c:v>
                </c:pt>
                <c:pt idx="7">
                  <c:v>0.841634702337305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623824"/>
        <c:axId val="-416619792"/>
      </c:scatterChart>
      <c:valAx>
        <c:axId val="-416623824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619792"/>
        <c:crosses val="autoZero"/>
        <c:crossBetween val="midCat"/>
      </c:valAx>
      <c:valAx>
        <c:axId val="-416619792"/>
        <c:scaling>
          <c:orientation val="minMax"/>
          <c:max val="5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623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T.A. Acero 1% '!$BF$10:$BF$13</c:f>
                <c:numCache>
                  <c:formatCode>General</c:formatCode>
                  <c:ptCount val="4"/>
                  <c:pt idx="0">
                    <c:v>0.0589060902777443</c:v>
                  </c:pt>
                  <c:pt idx="1">
                    <c:v>0.0193599522453639</c:v>
                  </c:pt>
                  <c:pt idx="2">
                    <c:v>0.0270607052490258</c:v>
                  </c:pt>
                  <c:pt idx="3">
                    <c:v>0.0310262338359435</c:v>
                  </c:pt>
                </c:numCache>
              </c:numRef>
            </c:plus>
            <c:minus>
              <c:numRef>
                <c:f>'Corridas a T.A. Acero 1% '!$BF$10:$BF$13</c:f>
                <c:numCache>
                  <c:formatCode>General</c:formatCode>
                  <c:ptCount val="4"/>
                  <c:pt idx="0">
                    <c:v>0.0589060902777443</c:v>
                  </c:pt>
                  <c:pt idx="1">
                    <c:v>0.0193599522453639</c:v>
                  </c:pt>
                  <c:pt idx="2">
                    <c:v>0.0270607052490258</c:v>
                  </c:pt>
                  <c:pt idx="3">
                    <c:v>0.0310262338359435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T.A. Acero 1%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T.A. Acero 1% '!$BE$10:$BE$13</c:f>
              <c:numCache>
                <c:formatCode>0.00000</c:formatCode>
                <c:ptCount val="4"/>
                <c:pt idx="0">
                  <c:v>0.187153781592115</c:v>
                </c:pt>
                <c:pt idx="1">
                  <c:v>0.248744290583255</c:v>
                </c:pt>
                <c:pt idx="2">
                  <c:v>0.25481337100505</c:v>
                </c:pt>
                <c:pt idx="3">
                  <c:v>0.283301593683069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429104"/>
        <c:axId val="-414425072"/>
      </c:scatterChart>
      <c:valAx>
        <c:axId val="-41442910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425072"/>
        <c:crosses val="autoZero"/>
        <c:crossBetween val="midCat"/>
      </c:valAx>
      <c:valAx>
        <c:axId val="-414425072"/>
        <c:scaling>
          <c:orientation val="minMax"/>
          <c:max val="1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429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Aluminio 1%'!$BJ$9:$BJ$15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1%'!$C$9:$C$13</c:f>
              <c:numCache>
                <c:formatCode>0.0000</c:formatCode>
                <c:ptCount val="5"/>
                <c:pt idx="0">
                  <c:v>4.8448</c:v>
                </c:pt>
                <c:pt idx="1">
                  <c:v>3.9182</c:v>
                </c:pt>
                <c:pt idx="2">
                  <c:v>3.9021</c:v>
                </c:pt>
                <c:pt idx="3">
                  <c:v>3.8723</c:v>
                </c:pt>
                <c:pt idx="4" formatCode="General">
                  <c:v>3.5033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Aluminio 1%'!$BJ$9:$BJ$14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1%'!$D$9:$D$13</c:f>
              <c:numCache>
                <c:formatCode>0.0000</c:formatCode>
                <c:ptCount val="5"/>
                <c:pt idx="0">
                  <c:v>4.5616</c:v>
                </c:pt>
                <c:pt idx="1">
                  <c:v>3.6962</c:v>
                </c:pt>
                <c:pt idx="2">
                  <c:v>3.6792</c:v>
                </c:pt>
                <c:pt idx="3">
                  <c:v>3.6456</c:v>
                </c:pt>
                <c:pt idx="4">
                  <c:v>3.2667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Aluminio 1%'!$BJ$9:$BJ$14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1%'!$E$9:$E$13</c:f>
              <c:numCache>
                <c:formatCode>0.0000</c:formatCode>
                <c:ptCount val="5"/>
                <c:pt idx="0">
                  <c:v>4.4971</c:v>
                </c:pt>
                <c:pt idx="1">
                  <c:v>3.5676</c:v>
                </c:pt>
                <c:pt idx="2">
                  <c:v>3.5462</c:v>
                </c:pt>
                <c:pt idx="3">
                  <c:v>3.5056</c:v>
                </c:pt>
                <c:pt idx="4">
                  <c:v>2.8419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387104"/>
        <c:axId val="-414383344"/>
      </c:scatterChart>
      <c:valAx>
        <c:axId val="-41438710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383344"/>
        <c:crosses val="autoZero"/>
        <c:crossBetween val="midCat"/>
      </c:valAx>
      <c:valAx>
        <c:axId val="-414383344"/>
        <c:scaling>
          <c:orientation val="minMax"/>
          <c:max val="5.0"/>
          <c:min val="2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387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Aluminio 1%'!$BJ$9:$BJ$13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1%'!$R$9:$R$14</c:f>
              <c:numCache>
                <c:formatCode>0.0000</c:formatCode>
                <c:ptCount val="6"/>
                <c:pt idx="0">
                  <c:v>4.849</c:v>
                </c:pt>
                <c:pt idx="1">
                  <c:v>3.9295</c:v>
                </c:pt>
                <c:pt idx="2">
                  <c:v>3.8996</c:v>
                </c:pt>
                <c:pt idx="3">
                  <c:v>3.8658</c:v>
                </c:pt>
                <c:pt idx="4">
                  <c:v>3.68798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Aluminio 1%'!$BJ$9:$BJ$13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1%'!$S$9:$S$13</c:f>
              <c:numCache>
                <c:formatCode>0.0000</c:formatCode>
                <c:ptCount val="5"/>
                <c:pt idx="0">
                  <c:v>4.7391</c:v>
                </c:pt>
                <c:pt idx="1">
                  <c:v>3.8393</c:v>
                </c:pt>
                <c:pt idx="2">
                  <c:v>3.8059</c:v>
                </c:pt>
                <c:pt idx="3">
                  <c:v>3.7662</c:v>
                </c:pt>
                <c:pt idx="4">
                  <c:v>3.5637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Aluminio 1%'!$BJ$9:$BJ$13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1%'!$T$9:$T$13</c:f>
              <c:numCache>
                <c:formatCode>0.0000</c:formatCode>
                <c:ptCount val="5"/>
                <c:pt idx="0">
                  <c:v>4.6762</c:v>
                </c:pt>
                <c:pt idx="1">
                  <c:v>3.7966</c:v>
                </c:pt>
                <c:pt idx="2">
                  <c:v>3.7581</c:v>
                </c:pt>
                <c:pt idx="3">
                  <c:v>3.7183</c:v>
                </c:pt>
                <c:pt idx="4">
                  <c:v>3.525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351488"/>
        <c:axId val="-414347728"/>
      </c:scatterChart>
      <c:valAx>
        <c:axId val="-41435148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347728"/>
        <c:crosses val="autoZero"/>
        <c:crossBetween val="midCat"/>
      </c:valAx>
      <c:valAx>
        <c:axId val="-414347728"/>
        <c:scaling>
          <c:orientation val="minMax"/>
          <c:min val="2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351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Aluminio 1%'!$BJ$9:$BJ$14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1%'!$AG$9:$AG$13</c:f>
              <c:numCache>
                <c:formatCode>0.0000</c:formatCode>
                <c:ptCount val="5"/>
                <c:pt idx="0">
                  <c:v>4.6981</c:v>
                </c:pt>
                <c:pt idx="1">
                  <c:v>3.5827</c:v>
                </c:pt>
                <c:pt idx="2">
                  <c:v>3.5623</c:v>
                </c:pt>
                <c:pt idx="3">
                  <c:v>3.5273</c:v>
                </c:pt>
                <c:pt idx="4">
                  <c:v>2.9847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Aluminio 1%'!$BJ$9:$BJ$13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1%'!$AH$9:$AH$13</c:f>
              <c:numCache>
                <c:formatCode>0.0000</c:formatCode>
                <c:ptCount val="5"/>
                <c:pt idx="0">
                  <c:v>4.9094</c:v>
                </c:pt>
                <c:pt idx="1">
                  <c:v>3.8074</c:v>
                </c:pt>
                <c:pt idx="2">
                  <c:v>3.7916</c:v>
                </c:pt>
                <c:pt idx="3">
                  <c:v>3.7595</c:v>
                </c:pt>
                <c:pt idx="4">
                  <c:v>3.3387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Aluminio 1%'!$BJ$9:$BJ$13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1%'!$AI$9:$AI$13</c:f>
              <c:numCache>
                <c:formatCode>0.0000</c:formatCode>
                <c:ptCount val="5"/>
                <c:pt idx="0">
                  <c:v>4.5702</c:v>
                </c:pt>
                <c:pt idx="1">
                  <c:v>4.1773</c:v>
                </c:pt>
                <c:pt idx="2">
                  <c:v>4.0395</c:v>
                </c:pt>
                <c:pt idx="3">
                  <c:v>4.0252</c:v>
                </c:pt>
                <c:pt idx="4">
                  <c:v>3.4711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317680"/>
        <c:axId val="-414313920"/>
      </c:scatterChart>
      <c:valAx>
        <c:axId val="-414317680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313920"/>
        <c:crosses val="autoZero"/>
        <c:crossBetween val="midCat"/>
      </c:valAx>
      <c:valAx>
        <c:axId val="-414313920"/>
        <c:scaling>
          <c:orientation val="minMax"/>
          <c:max val="5.0"/>
          <c:min val="2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317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sin conservador</a:t>
            </a:r>
          </a:p>
        </c:rich>
      </c:tx>
      <c:layout>
        <c:manualLayout>
          <c:xMode val="edge"/>
          <c:yMode val="edge"/>
          <c:x val="0.396552938250917"/>
          <c:y val="0.04595526707066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Aluminio 1%'!$BJ$9:$BJ$13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1%'!$AV$9:$AV$13</c:f>
              <c:numCache>
                <c:formatCode>0.0000</c:formatCode>
                <c:ptCount val="5"/>
                <c:pt idx="0">
                  <c:v>4.8582</c:v>
                </c:pt>
                <c:pt idx="1">
                  <c:v>3.9935</c:v>
                </c:pt>
                <c:pt idx="2">
                  <c:v>3.9669</c:v>
                </c:pt>
                <c:pt idx="3">
                  <c:v>3.9463</c:v>
                </c:pt>
                <c:pt idx="4">
                  <c:v>3.7063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Aluminio 1%'!$BJ$9:$BJ$13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1%'!$AW$9:$AW$13</c:f>
              <c:numCache>
                <c:formatCode>0.0000</c:formatCode>
                <c:ptCount val="5"/>
                <c:pt idx="0">
                  <c:v>4.8516</c:v>
                </c:pt>
                <c:pt idx="1">
                  <c:v>3.9057</c:v>
                </c:pt>
                <c:pt idx="2">
                  <c:v>3.8732</c:v>
                </c:pt>
                <c:pt idx="3">
                  <c:v>3.858</c:v>
                </c:pt>
                <c:pt idx="4">
                  <c:v>3.6292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Aluminio 1%'!$BJ$9:$BJ$13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Aluminio 1%'!$AX$9:$AX$13</c:f>
              <c:numCache>
                <c:formatCode>0.0000</c:formatCode>
                <c:ptCount val="5"/>
                <c:pt idx="0">
                  <c:v>4.9118</c:v>
                </c:pt>
                <c:pt idx="1">
                  <c:v>4.09</c:v>
                </c:pt>
                <c:pt idx="2">
                  <c:v>4.0621</c:v>
                </c:pt>
                <c:pt idx="3">
                  <c:v>4.04797</c:v>
                </c:pt>
                <c:pt idx="4">
                  <c:v>3.8286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284000"/>
        <c:axId val="-414280240"/>
      </c:scatterChart>
      <c:valAx>
        <c:axId val="-414284000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280240"/>
        <c:crosses val="autoZero"/>
        <c:crossBetween val="midCat"/>
      </c:valAx>
      <c:valAx>
        <c:axId val="-414280240"/>
        <c:scaling>
          <c:orientation val="minMax"/>
          <c:max val="5.0"/>
          <c:min val="2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284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Aluminio 1%'!$M$10:$M$13</c:f>
                <c:numCache>
                  <c:formatCode>General</c:formatCode>
                  <c:ptCount val="4"/>
                  <c:pt idx="0">
                    <c:v>7.477843868574577</c:v>
                  </c:pt>
                  <c:pt idx="1">
                    <c:v>4.02747887811035</c:v>
                  </c:pt>
                  <c:pt idx="2">
                    <c:v>3.593898979614712</c:v>
                  </c:pt>
                  <c:pt idx="3">
                    <c:v>2.292268336322641</c:v>
                  </c:pt>
                </c:numCache>
              </c:numRef>
            </c:plus>
            <c:minus>
              <c:numRef>
                <c:f>'Corridas a 60º. Aluminio 1%'!$M$10:$M$13</c:f>
                <c:numCache>
                  <c:formatCode>General</c:formatCode>
                  <c:ptCount val="4"/>
                  <c:pt idx="0">
                    <c:v>7.477843868574577</c:v>
                  </c:pt>
                  <c:pt idx="1">
                    <c:v>4.02747887811035</c:v>
                  </c:pt>
                  <c:pt idx="2">
                    <c:v>3.593898979614712</c:v>
                  </c:pt>
                  <c:pt idx="3">
                    <c:v>2.292268336322641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Aluminio 1%'!$BJ$10:$BJ$13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Aluminio 1%'!$L$10:$L$13</c:f>
              <c:numCache>
                <c:formatCode>0.00000</c:formatCode>
                <c:ptCount val="4"/>
                <c:pt idx="0">
                  <c:v>164.4201302219293</c:v>
                </c:pt>
                <c:pt idx="1">
                  <c:v>83.8616893792756</c:v>
                </c:pt>
                <c:pt idx="2">
                  <c:v>57.48395655030341</c:v>
                </c:pt>
                <c:pt idx="3">
                  <c:v>12.41926561955333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056112"/>
        <c:axId val="-414052080"/>
      </c:scatterChart>
      <c:valAx>
        <c:axId val="-414056112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052080"/>
        <c:crosses val="autoZero"/>
        <c:crossBetween val="midCat"/>
      </c:valAx>
      <c:valAx>
        <c:axId val="-414052080"/>
        <c:scaling>
          <c:orientation val="minMax"/>
          <c:max val="2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056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Aluminio 1%'!$AB$10:$AB$13</c:f>
                <c:numCache>
                  <c:formatCode>General</c:formatCode>
                  <c:ptCount val="4"/>
                  <c:pt idx="0">
                    <c:v>1.181448299974195</c:v>
                  </c:pt>
                  <c:pt idx="1">
                    <c:v>0.307917671695615</c:v>
                  </c:pt>
                  <c:pt idx="2">
                    <c:v>0.353077746351042</c:v>
                  </c:pt>
                  <c:pt idx="3">
                    <c:v>0.153338039766229</c:v>
                  </c:pt>
                </c:numCache>
              </c:numRef>
            </c:plus>
            <c:minus>
              <c:numRef>
                <c:f>'Corridas a 60º. Aluminio 1%'!$AB$10:$AB$13</c:f>
                <c:numCache>
                  <c:formatCode>General</c:formatCode>
                  <c:ptCount val="4"/>
                  <c:pt idx="0">
                    <c:v>1.181448299974195</c:v>
                  </c:pt>
                  <c:pt idx="1">
                    <c:v>0.307917671695615</c:v>
                  </c:pt>
                  <c:pt idx="2">
                    <c:v>0.353077746351042</c:v>
                  </c:pt>
                  <c:pt idx="3">
                    <c:v>0.153338039766229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Aluminio 1%'!$BJ$10:$BJ$13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Aluminio 1%'!$AA$10:$AA$13</c:f>
              <c:numCache>
                <c:formatCode>0.00000</c:formatCode>
                <c:ptCount val="4"/>
                <c:pt idx="0">
                  <c:v>159.3475237643253</c:v>
                </c:pt>
                <c:pt idx="1">
                  <c:v>82.68365806127798</c:v>
                </c:pt>
                <c:pt idx="2">
                  <c:v>57.35491902415371</c:v>
                </c:pt>
                <c:pt idx="3">
                  <c:v>8.58163894748247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026496"/>
        <c:axId val="-414022464"/>
      </c:scatterChart>
      <c:valAx>
        <c:axId val="-414026496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022464"/>
        <c:crosses val="autoZero"/>
        <c:crossBetween val="midCat"/>
      </c:valAx>
      <c:valAx>
        <c:axId val="-414022464"/>
        <c:scaling>
          <c:orientation val="minMax"/>
          <c:max val="2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0264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Aluminio 1%'!$AQ$10:$AQ$13</c:f>
                <c:numCache>
                  <c:formatCode>General</c:formatCode>
                  <c:ptCount val="4"/>
                  <c:pt idx="0">
                    <c:v>69.48311542641478</c:v>
                  </c:pt>
                  <c:pt idx="1">
                    <c:v>28.28958283062462</c:v>
                  </c:pt>
                  <c:pt idx="2">
                    <c:v>19.47999115360519</c:v>
                  </c:pt>
                  <c:pt idx="3">
                    <c:v>2.080999720457354</c:v>
                  </c:pt>
                </c:numCache>
              </c:numRef>
            </c:plus>
            <c:minus>
              <c:numRef>
                <c:f>'Corridas a 60º. Aluminio 1%'!$AQ$10:$AQ$13</c:f>
                <c:numCache>
                  <c:formatCode>General</c:formatCode>
                  <c:ptCount val="4"/>
                  <c:pt idx="0">
                    <c:v>69.48311542641478</c:v>
                  </c:pt>
                  <c:pt idx="1">
                    <c:v>28.28958283062462</c:v>
                  </c:pt>
                  <c:pt idx="2">
                    <c:v>19.47999115360519</c:v>
                  </c:pt>
                  <c:pt idx="3">
                    <c:v>2.080999720457354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Aluminio 1%'!$BJ$10:$BJ$13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Aluminio 1%'!$AP$10:$AP$13</c:f>
              <c:numCache>
                <c:formatCode>0.00000</c:formatCode>
                <c:ptCount val="4"/>
                <c:pt idx="0">
                  <c:v>153.0974390039678</c:v>
                </c:pt>
                <c:pt idx="1">
                  <c:v>81.8661961295784</c:v>
                </c:pt>
                <c:pt idx="2">
                  <c:v>56.17203252114905</c:v>
                </c:pt>
                <c:pt idx="3">
                  <c:v>10.78507794927093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001184"/>
        <c:axId val="-413997152"/>
      </c:scatterChart>
      <c:valAx>
        <c:axId val="-414001184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997152"/>
        <c:crosses val="autoZero"/>
        <c:crossBetween val="midCat"/>
      </c:valAx>
      <c:valAx>
        <c:axId val="-413997152"/>
        <c:scaling>
          <c:orientation val="minMax"/>
          <c:max val="2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001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Aluminio 1%'!$BF$10:$BF$13</c:f>
                <c:numCache>
                  <c:formatCode>General</c:formatCode>
                  <c:ptCount val="4"/>
                  <c:pt idx="0">
                    <c:v>12.73672769323205</c:v>
                  </c:pt>
                  <c:pt idx="1">
                    <c:v>6.608011494700487</c:v>
                  </c:pt>
                  <c:pt idx="2">
                    <c:v>4.440750603155225</c:v>
                  </c:pt>
                  <c:pt idx="3">
                    <c:v>0.615724671858268</c:v>
                  </c:pt>
                </c:numCache>
              </c:numRef>
            </c:plus>
            <c:minus>
              <c:numRef>
                <c:f>'Corridas a 60º. Aluminio 1%'!$BF$10:$BF$13</c:f>
                <c:numCache>
                  <c:formatCode>General</c:formatCode>
                  <c:ptCount val="4"/>
                  <c:pt idx="0">
                    <c:v>12.73672769323205</c:v>
                  </c:pt>
                  <c:pt idx="1">
                    <c:v>6.608011494700487</c:v>
                  </c:pt>
                  <c:pt idx="2">
                    <c:v>4.440750603155225</c:v>
                  </c:pt>
                  <c:pt idx="3">
                    <c:v>0.615724671858268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Aluminio 1%'!$BJ$10:$BJ$13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Aluminio 1%'!$BE$10:$BE$13</c:f>
              <c:numCache>
                <c:formatCode>0.00000</c:formatCode>
                <c:ptCount val="4"/>
                <c:pt idx="0">
                  <c:v>151.8908703632389</c:v>
                </c:pt>
                <c:pt idx="1">
                  <c:v>78.45456927650707</c:v>
                </c:pt>
                <c:pt idx="2">
                  <c:v>53.26450401383162</c:v>
                </c:pt>
                <c:pt idx="3">
                  <c:v>8.31241545554308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249056"/>
        <c:axId val="-414245024"/>
      </c:scatterChart>
      <c:valAx>
        <c:axId val="-414249056"/>
        <c:scaling>
          <c:orientation val="minMax"/>
          <c:max val="25.0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245024"/>
        <c:crosses val="autoZero"/>
        <c:crossBetween val="midCat"/>
      </c:valAx>
      <c:valAx>
        <c:axId val="-414245024"/>
        <c:scaling>
          <c:orientation val="minMax"/>
          <c:max val="2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249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Acero 1%  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'!$C$9:$C$13</c:f>
              <c:numCache>
                <c:formatCode>0.0000</c:formatCode>
                <c:ptCount val="5"/>
                <c:pt idx="0">
                  <c:v>29.309</c:v>
                </c:pt>
                <c:pt idx="1">
                  <c:v>29.3</c:v>
                </c:pt>
                <c:pt idx="2">
                  <c:v>29.2855</c:v>
                </c:pt>
                <c:pt idx="3">
                  <c:v>29.2655</c:v>
                </c:pt>
                <c:pt idx="4">
                  <c:v>28.9013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Acero 1% 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'!$D$9:$D$13</c:f>
              <c:numCache>
                <c:formatCode>0.0000</c:formatCode>
                <c:ptCount val="5"/>
                <c:pt idx="0">
                  <c:v>29.9425</c:v>
                </c:pt>
                <c:pt idx="1">
                  <c:v>29.9341</c:v>
                </c:pt>
                <c:pt idx="2">
                  <c:v>29.9158</c:v>
                </c:pt>
                <c:pt idx="3">
                  <c:v>29.8981</c:v>
                </c:pt>
                <c:pt idx="4">
                  <c:v>29.5356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Acero 1% 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'!$E$9:$E$13</c:f>
              <c:numCache>
                <c:formatCode>0.0000</c:formatCode>
                <c:ptCount val="5"/>
                <c:pt idx="0">
                  <c:v>29.4695</c:v>
                </c:pt>
                <c:pt idx="1">
                  <c:v>29.4565</c:v>
                </c:pt>
                <c:pt idx="2">
                  <c:v>29.4431</c:v>
                </c:pt>
                <c:pt idx="3">
                  <c:v>29.4264</c:v>
                </c:pt>
                <c:pt idx="4">
                  <c:v>29.0559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89153008"/>
        <c:axId val="-489149248"/>
      </c:scatterChart>
      <c:valAx>
        <c:axId val="-48915300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149248"/>
        <c:crosses val="autoZero"/>
        <c:crossBetween val="midCat"/>
      </c:valAx>
      <c:valAx>
        <c:axId val="-489149248"/>
        <c:scaling>
          <c:orientation val="minMax"/>
          <c:min val="28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89153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</a:t>
            </a:r>
            <a:r>
              <a:rPr lang="es-ES_tradnl" baseline="0"/>
              <a:t> conservador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 ºC, ácido 2.23% 2'!$BJ$9:$BJ$19</c:f>
              <c:numCache>
                <c:formatCode>General</c:formatCode>
                <c:ptCount val="1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2'!$C$9:$C$17</c:f>
              <c:numCache>
                <c:formatCode>0.0000</c:formatCode>
                <c:ptCount val="9"/>
                <c:pt idx="0">
                  <c:v>4.8664</c:v>
                </c:pt>
                <c:pt idx="1">
                  <c:v>4.4373</c:v>
                </c:pt>
                <c:pt idx="2">
                  <c:v>4.4365</c:v>
                </c:pt>
                <c:pt idx="3">
                  <c:v>4.4202</c:v>
                </c:pt>
                <c:pt idx="4">
                  <c:v>4.4019</c:v>
                </c:pt>
                <c:pt idx="5">
                  <c:v>4.2489</c:v>
                </c:pt>
                <c:pt idx="6">
                  <c:v>4.2127</c:v>
                </c:pt>
                <c:pt idx="7">
                  <c:v>4.0354</c:v>
                </c:pt>
                <c:pt idx="8">
                  <c:v>4.0197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 ºC, ácido 2.23% 2'!$BJ$9:$BJ$18</c:f>
              <c:numCache>
                <c:formatCode>General</c:formatCode>
                <c:ptCount val="10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2'!$D$9:$D$17</c:f>
              <c:numCache>
                <c:formatCode>0.0000</c:formatCode>
                <c:ptCount val="9"/>
                <c:pt idx="0">
                  <c:v>4.7514</c:v>
                </c:pt>
                <c:pt idx="1">
                  <c:v>4.3007</c:v>
                </c:pt>
                <c:pt idx="2">
                  <c:v>4.2732</c:v>
                </c:pt>
                <c:pt idx="3">
                  <c:v>4.2578</c:v>
                </c:pt>
                <c:pt idx="4">
                  <c:v>4.2369</c:v>
                </c:pt>
                <c:pt idx="5">
                  <c:v>4.0744</c:v>
                </c:pt>
                <c:pt idx="6">
                  <c:v>4.066</c:v>
                </c:pt>
                <c:pt idx="7">
                  <c:v>3.8991</c:v>
                </c:pt>
                <c:pt idx="8">
                  <c:v>3.8725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 ºC, ácido 2.23% 2'!$BJ$9:$BJ$18</c:f>
              <c:numCache>
                <c:formatCode>General</c:formatCode>
                <c:ptCount val="10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4.5</c:v>
                </c:pt>
                <c:pt idx="5">
                  <c:v>24.0</c:v>
                </c:pt>
                <c:pt idx="6">
                  <c:v>26.0</c:v>
                </c:pt>
                <c:pt idx="7">
                  <c:v>48.0</c:v>
                </c:pt>
                <c:pt idx="8">
                  <c:v>50.0</c:v>
                </c:pt>
              </c:numCache>
            </c:numRef>
          </c:xVal>
          <c:yVal>
            <c:numRef>
              <c:f>'Corridas a 60 ºC, ácido 2.23% 2'!$E$9:$E$17</c:f>
              <c:numCache>
                <c:formatCode>0.0000</c:formatCode>
                <c:ptCount val="9"/>
                <c:pt idx="0">
                  <c:v>4.8307</c:v>
                </c:pt>
                <c:pt idx="1">
                  <c:v>4.4935</c:v>
                </c:pt>
                <c:pt idx="2">
                  <c:v>4.4421</c:v>
                </c:pt>
                <c:pt idx="3">
                  <c:v>4.4084</c:v>
                </c:pt>
                <c:pt idx="4">
                  <c:v>4.3903</c:v>
                </c:pt>
                <c:pt idx="5">
                  <c:v>4.2224</c:v>
                </c:pt>
                <c:pt idx="6">
                  <c:v>4.2503</c:v>
                </c:pt>
                <c:pt idx="7">
                  <c:v>4.0992</c:v>
                </c:pt>
                <c:pt idx="8">
                  <c:v>4.0707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6602832"/>
        <c:axId val="-416599072"/>
      </c:scatterChart>
      <c:valAx>
        <c:axId val="-41660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599072"/>
        <c:crosses val="autoZero"/>
        <c:crossBetween val="midCat"/>
      </c:valAx>
      <c:valAx>
        <c:axId val="-416599072"/>
        <c:scaling>
          <c:orientation val="minMax"/>
          <c:min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6602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</a:t>
            </a:r>
            <a:r>
              <a:rPr lang="es-ES_tradnl" baseline="0"/>
              <a:t> sin</a:t>
            </a:r>
            <a:r>
              <a:rPr lang="es-ES_tradnl"/>
              <a:t>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Acero 1%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'!$R$9:$R$14</c:f>
              <c:numCache>
                <c:formatCode>0.0000</c:formatCode>
                <c:ptCount val="6"/>
                <c:pt idx="0">
                  <c:v>29.9657</c:v>
                </c:pt>
                <c:pt idx="1">
                  <c:v>29.9531</c:v>
                </c:pt>
                <c:pt idx="2">
                  <c:v>29.9373</c:v>
                </c:pt>
                <c:pt idx="3">
                  <c:v>29.9197</c:v>
                </c:pt>
                <c:pt idx="4">
                  <c:v>29.5622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Acero 1%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'!$S$9:$S$13</c:f>
              <c:numCache>
                <c:formatCode>0.0000</c:formatCode>
                <c:ptCount val="5"/>
                <c:pt idx="0">
                  <c:v>29.4338</c:v>
                </c:pt>
                <c:pt idx="1">
                  <c:v>29.4224</c:v>
                </c:pt>
                <c:pt idx="2">
                  <c:v>29.4058</c:v>
                </c:pt>
                <c:pt idx="3">
                  <c:v>29.39</c:v>
                </c:pt>
                <c:pt idx="4">
                  <c:v>29.0338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Acero 1%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'!$T$9:$T$13</c:f>
              <c:numCache>
                <c:formatCode>0.0000</c:formatCode>
                <c:ptCount val="5"/>
                <c:pt idx="0">
                  <c:v>29.5662</c:v>
                </c:pt>
                <c:pt idx="1">
                  <c:v>29.5538</c:v>
                </c:pt>
                <c:pt idx="2">
                  <c:v>29.5385</c:v>
                </c:pt>
                <c:pt idx="3">
                  <c:v>29.5208</c:v>
                </c:pt>
                <c:pt idx="4">
                  <c:v>29.1337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966928"/>
        <c:axId val="-413963168"/>
      </c:scatterChart>
      <c:valAx>
        <c:axId val="-41396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963168"/>
        <c:crosses val="autoZero"/>
        <c:crossBetween val="midCat"/>
      </c:valAx>
      <c:valAx>
        <c:axId val="-413963168"/>
        <c:scaling>
          <c:orientation val="minMax"/>
          <c:min val="28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9669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Acero 1% 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'!$AG$9:$AG$13</c:f>
              <c:numCache>
                <c:formatCode>0.0000</c:formatCode>
                <c:ptCount val="5"/>
                <c:pt idx="0">
                  <c:v>29.5231</c:v>
                </c:pt>
                <c:pt idx="1">
                  <c:v>29.5077</c:v>
                </c:pt>
                <c:pt idx="2">
                  <c:v>29.4866</c:v>
                </c:pt>
                <c:pt idx="3">
                  <c:v>29.4678</c:v>
                </c:pt>
                <c:pt idx="4">
                  <c:v>29.0745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Acero 1%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'!$AH$9:$AH$13</c:f>
              <c:numCache>
                <c:formatCode>0.0000</c:formatCode>
                <c:ptCount val="5"/>
                <c:pt idx="0">
                  <c:v>29.6565</c:v>
                </c:pt>
                <c:pt idx="1">
                  <c:v>29.6395</c:v>
                </c:pt>
                <c:pt idx="2">
                  <c:v>29.6191</c:v>
                </c:pt>
                <c:pt idx="3">
                  <c:v>29.5975</c:v>
                </c:pt>
                <c:pt idx="4">
                  <c:v>29.2151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Acero 1%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'!$AI$9:$AI$13</c:f>
              <c:numCache>
                <c:formatCode>0.0000</c:formatCode>
                <c:ptCount val="5"/>
                <c:pt idx="0">
                  <c:v>29.5255</c:v>
                </c:pt>
                <c:pt idx="1">
                  <c:v>29.5091</c:v>
                </c:pt>
                <c:pt idx="2">
                  <c:v>29.4878</c:v>
                </c:pt>
                <c:pt idx="3">
                  <c:v>29.4667</c:v>
                </c:pt>
                <c:pt idx="4">
                  <c:v>29.0886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933392"/>
        <c:axId val="-413929632"/>
      </c:scatterChart>
      <c:valAx>
        <c:axId val="-413933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929632"/>
        <c:crosses val="autoZero"/>
        <c:crossBetween val="midCat"/>
      </c:valAx>
      <c:valAx>
        <c:axId val="-413929632"/>
        <c:scaling>
          <c:orientation val="minMax"/>
          <c:max val="30.5"/>
          <c:min val="28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933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sin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60º. Acero 1%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'!$AV$9:$AV$13</c:f>
              <c:numCache>
                <c:formatCode>0.0000</c:formatCode>
                <c:ptCount val="5"/>
                <c:pt idx="0">
                  <c:v>29.3397</c:v>
                </c:pt>
                <c:pt idx="1">
                  <c:v>29.3219</c:v>
                </c:pt>
                <c:pt idx="2">
                  <c:v>29.3023</c:v>
                </c:pt>
                <c:pt idx="3">
                  <c:v>29.2795</c:v>
                </c:pt>
                <c:pt idx="4">
                  <c:v>28.9063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60º. Acero 1%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'!$AW$9:$AW$13</c:f>
              <c:numCache>
                <c:formatCode>0.0000</c:formatCode>
                <c:ptCount val="5"/>
                <c:pt idx="0">
                  <c:v>29.5453</c:v>
                </c:pt>
                <c:pt idx="1">
                  <c:v>29.5282</c:v>
                </c:pt>
                <c:pt idx="2">
                  <c:v>29.5089</c:v>
                </c:pt>
                <c:pt idx="3">
                  <c:v>29.4874</c:v>
                </c:pt>
                <c:pt idx="4">
                  <c:v>29.1019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60º. Acero 1%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60º. Acero 1%  '!$AX$9:$AX$13</c:f>
              <c:numCache>
                <c:formatCode>0.0000</c:formatCode>
                <c:ptCount val="5"/>
                <c:pt idx="0">
                  <c:v>29.695</c:v>
                </c:pt>
                <c:pt idx="1">
                  <c:v>29.6771</c:v>
                </c:pt>
                <c:pt idx="2">
                  <c:v>29.6575</c:v>
                </c:pt>
                <c:pt idx="3">
                  <c:v>29.6297</c:v>
                </c:pt>
                <c:pt idx="4">
                  <c:v>29.2489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4217440"/>
        <c:axId val="-414213680"/>
      </c:scatterChart>
      <c:valAx>
        <c:axId val="-414217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213680"/>
        <c:crosses val="autoZero"/>
        <c:crossBetween val="midCat"/>
      </c:valAx>
      <c:valAx>
        <c:axId val="-414213680"/>
        <c:scaling>
          <c:orientation val="minMax"/>
          <c:max val="30.5"/>
          <c:min val="28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4217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Acero 1%  '!$M$10:$M$13</c:f>
                <c:numCache>
                  <c:formatCode>General</c:formatCode>
                  <c:ptCount val="4"/>
                  <c:pt idx="0">
                    <c:v>0.109985869451146</c:v>
                  </c:pt>
                  <c:pt idx="1">
                    <c:v>0.0300816634851888</c:v>
                  </c:pt>
                  <c:pt idx="2">
                    <c:v>0.0078721806989381</c:v>
                  </c:pt>
                  <c:pt idx="3">
                    <c:v>0.016703397960308</c:v>
                  </c:pt>
                </c:numCache>
              </c:numRef>
            </c:plus>
            <c:minus>
              <c:numRef>
                <c:f>'Corridas a 60º. Acero 1%  '!$M$10:$M$13</c:f>
                <c:numCache>
                  <c:formatCode>General</c:formatCode>
                  <c:ptCount val="4"/>
                  <c:pt idx="0">
                    <c:v>0.109985869451146</c:v>
                  </c:pt>
                  <c:pt idx="1">
                    <c:v>0.0300816634851888</c:v>
                  </c:pt>
                  <c:pt idx="2">
                    <c:v>0.0078721806989381</c:v>
                  </c:pt>
                  <c:pt idx="3">
                    <c:v>0.016703397960308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Acero 1% 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Acero 1%  '!$L$10:$L$13</c:f>
              <c:numCache>
                <c:formatCode>0.00000</c:formatCode>
                <c:ptCount val="4"/>
                <c:pt idx="0">
                  <c:v>0.437874730872364</c:v>
                </c:pt>
                <c:pt idx="1">
                  <c:v>0.550850631131215</c:v>
                </c:pt>
                <c:pt idx="2">
                  <c:v>0.628414808227106</c:v>
                </c:pt>
                <c:pt idx="3">
                  <c:v>0.736594887591019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124384"/>
        <c:axId val="-413120352"/>
      </c:scatterChart>
      <c:valAx>
        <c:axId val="-413124384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120352"/>
        <c:crosses val="autoZero"/>
        <c:crossBetween val="midCat"/>
      </c:valAx>
      <c:valAx>
        <c:axId val="-413120352"/>
        <c:scaling>
          <c:orientation val="minMax"/>
          <c:max val="1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124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Acero 1%  '!$AB$10:$AB$13</c:f>
                <c:numCache>
                  <c:formatCode>General</c:formatCode>
                  <c:ptCount val="4"/>
                  <c:pt idx="0">
                    <c:v>0.023253195266036</c:v>
                  </c:pt>
                  <c:pt idx="1">
                    <c:v>0.00470915697340468</c:v>
                  </c:pt>
                  <c:pt idx="2">
                    <c:v>0.0107184543478647</c:v>
                  </c:pt>
                  <c:pt idx="3">
                    <c:v>0.0353298925179248</c:v>
                  </c:pt>
                </c:numCache>
              </c:numRef>
            </c:plus>
            <c:minus>
              <c:numRef>
                <c:f>'Corridas a 60º. Acero 1%  '!$AB$10:$AB$13</c:f>
                <c:numCache>
                  <c:formatCode>General</c:formatCode>
                  <c:ptCount val="4"/>
                  <c:pt idx="0">
                    <c:v>0.023253195266036</c:v>
                  </c:pt>
                  <c:pt idx="1">
                    <c:v>0.00470915697340468</c:v>
                  </c:pt>
                  <c:pt idx="2">
                    <c:v>0.0107184543478647</c:v>
                  </c:pt>
                  <c:pt idx="3">
                    <c:v>0.0353298925179248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Acero 1% 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Acero 1%  '!$AA$10:$AA$13</c:f>
              <c:numCache>
                <c:formatCode>0.00000</c:formatCode>
                <c:ptCount val="4"/>
                <c:pt idx="0">
                  <c:v>0.522834589847018</c:v>
                </c:pt>
                <c:pt idx="1">
                  <c:v>0.604140472140222</c:v>
                </c:pt>
                <c:pt idx="2">
                  <c:v>0.64742332233714</c:v>
                </c:pt>
                <c:pt idx="3">
                  <c:v>0.740032144192585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906160"/>
        <c:axId val="-413902128"/>
      </c:scatterChart>
      <c:valAx>
        <c:axId val="-413906160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902128"/>
        <c:crosses val="autoZero"/>
        <c:crossBetween val="midCat"/>
      </c:valAx>
      <c:valAx>
        <c:axId val="-413902128"/>
        <c:scaling>
          <c:orientation val="minMax"/>
          <c:max val="1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906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Acero 1%  '!$AQ$10:$AQ$13</c:f>
                <c:numCache>
                  <c:formatCode>General</c:formatCode>
                  <c:ptCount val="4"/>
                  <c:pt idx="0">
                    <c:v>0.0328565392341076</c:v>
                  </c:pt>
                  <c:pt idx="1">
                    <c:v>0.0122969316850844</c:v>
                  </c:pt>
                  <c:pt idx="2">
                    <c:v>0.0280376695575877</c:v>
                  </c:pt>
                  <c:pt idx="3">
                    <c:v>0.0119213014793707</c:v>
                  </c:pt>
                </c:numCache>
              </c:numRef>
            </c:plus>
            <c:minus>
              <c:numRef>
                <c:f>'Corridas a 60º. Acero 1%  '!$AQ$10:$AQ$13</c:f>
                <c:numCache>
                  <c:formatCode>General</c:formatCode>
                  <c:ptCount val="4"/>
                  <c:pt idx="0">
                    <c:v>0.0328565392341076</c:v>
                  </c:pt>
                  <c:pt idx="1">
                    <c:v>0.0122969316850844</c:v>
                  </c:pt>
                  <c:pt idx="2">
                    <c:v>0.0280376695575877</c:v>
                  </c:pt>
                  <c:pt idx="3">
                    <c:v>0.0119213014793707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Acero 1% 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Acero 1%  '!$AP$10:$AP$13</c:f>
              <c:numCache>
                <c:formatCode>0.00000</c:formatCode>
                <c:ptCount val="4"/>
                <c:pt idx="0">
                  <c:v>0.702566381201919</c:v>
                </c:pt>
                <c:pt idx="1">
                  <c:v>0.803407200123955</c:v>
                </c:pt>
                <c:pt idx="2">
                  <c:v>0.830731161505055</c:v>
                </c:pt>
                <c:pt idx="3">
                  <c:v>0.796053179937548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880432"/>
        <c:axId val="-413876400"/>
      </c:scatterChart>
      <c:valAx>
        <c:axId val="-413880432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876400"/>
        <c:crosses val="autoZero"/>
        <c:crossBetween val="midCat"/>
      </c:valAx>
      <c:valAx>
        <c:axId val="-413876400"/>
        <c:scaling>
          <c:orientation val="minMax"/>
          <c:max val="1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880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'Corridas a 60º. Acero 1%  '!$BF$10:$BF$13</c:f>
                <c:numCache>
                  <c:formatCode>General</c:formatCode>
                  <c:ptCount val="4"/>
                  <c:pt idx="0">
                    <c:v>0.0119345365063146</c:v>
                  </c:pt>
                  <c:pt idx="1">
                    <c:v>0.0133771331379244</c:v>
                  </c:pt>
                  <c:pt idx="2">
                    <c:v>0.0307708398592689</c:v>
                  </c:pt>
                  <c:pt idx="3">
                    <c:v>0.0200479205174993</c:v>
                  </c:pt>
                </c:numCache>
              </c:numRef>
            </c:plus>
            <c:minus>
              <c:numRef>
                <c:f>'Corridas a 60º. Acero 1%  '!$BF$10:$BF$13</c:f>
                <c:numCache>
                  <c:formatCode>General</c:formatCode>
                  <c:ptCount val="4"/>
                  <c:pt idx="0">
                    <c:v>0.0119345365063146</c:v>
                  </c:pt>
                  <c:pt idx="1">
                    <c:v>0.0133771331379244</c:v>
                  </c:pt>
                  <c:pt idx="2">
                    <c:v>0.0307708398592689</c:v>
                  </c:pt>
                  <c:pt idx="3">
                    <c:v>0.0200479205174993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'Corridas a 60º. Acero 1%  '!$BJ$10:$BJ$13</c:f>
              <c:numCache>
                <c:formatCode>General</c:formatCode>
                <c:ptCount val="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24.0</c:v>
                </c:pt>
              </c:numCache>
            </c:numRef>
          </c:xVal>
          <c:yVal>
            <c:numRef>
              <c:f>'Corridas a 60º. Acero 1%  '!$BE$10:$BE$13</c:f>
              <c:numCache>
                <c:formatCode>0.00000</c:formatCode>
                <c:ptCount val="4"/>
                <c:pt idx="0">
                  <c:v>0.762148522998016</c:v>
                </c:pt>
                <c:pt idx="1">
                  <c:v>0.803389749190514</c:v>
                </c:pt>
                <c:pt idx="2">
                  <c:v>0.881788420511191</c:v>
                </c:pt>
                <c:pt idx="3">
                  <c:v>0.795853865588987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855120"/>
        <c:axId val="-413116720"/>
      </c:scatterChart>
      <c:valAx>
        <c:axId val="-413855120"/>
        <c:scaling>
          <c:orientation val="minMax"/>
          <c:min val="0.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116720"/>
        <c:crosses val="autoZero"/>
        <c:crossBetween val="midCat"/>
      </c:valAx>
      <c:valAx>
        <c:axId val="-413116720"/>
        <c:scaling>
          <c:orientation val="minMax"/>
          <c:max val="1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Velocidad de Corrosión (µm/h)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855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 orientation="portrait" horizontalDpi="0" verticalDpi="0"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5%   '!$BJ$9:$BJ$15</c:f>
              <c:numCache>
                <c:formatCode>General</c:formatCode>
                <c:ptCount val="7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'!$C$9:$C$13</c:f>
              <c:numCache>
                <c:formatCode>0.0000</c:formatCode>
                <c:ptCount val="5"/>
                <c:pt idx="0">
                  <c:v>29.5156</c:v>
                </c:pt>
                <c:pt idx="1">
                  <c:v>29.515</c:v>
                </c:pt>
                <c:pt idx="2">
                  <c:v>29.5137</c:v>
                </c:pt>
                <c:pt idx="3">
                  <c:v>29.5114</c:v>
                </c:pt>
                <c:pt idx="4">
                  <c:v>29.4967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5%  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'!$D$9:$D$13</c:f>
              <c:numCache>
                <c:formatCode>0.0000</c:formatCode>
                <c:ptCount val="5"/>
                <c:pt idx="0">
                  <c:v>29.3079</c:v>
                </c:pt>
                <c:pt idx="1">
                  <c:v>29.3077</c:v>
                </c:pt>
                <c:pt idx="2">
                  <c:v>29.3061</c:v>
                </c:pt>
                <c:pt idx="3">
                  <c:v>29.3043</c:v>
                </c:pt>
                <c:pt idx="4">
                  <c:v>29.2882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5%  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'!$E$9:$E$13</c:f>
              <c:numCache>
                <c:formatCode>0.0000</c:formatCode>
                <c:ptCount val="5"/>
                <c:pt idx="0">
                  <c:v>29.5238</c:v>
                </c:pt>
                <c:pt idx="1">
                  <c:v>29.5233</c:v>
                </c:pt>
                <c:pt idx="2">
                  <c:v>29.5225</c:v>
                </c:pt>
                <c:pt idx="3">
                  <c:v>29.5218</c:v>
                </c:pt>
                <c:pt idx="4">
                  <c:v>29.5076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840144"/>
        <c:axId val="-413836384"/>
      </c:scatterChart>
      <c:valAx>
        <c:axId val="-413840144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836384"/>
        <c:crosses val="autoZero"/>
        <c:crossBetween val="midCat"/>
      </c:valAx>
      <c:valAx>
        <c:axId val="-413836384"/>
        <c:scaling>
          <c:orientation val="minMax"/>
          <c:max val="35.0"/>
          <c:min val="28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8401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Mango</a:t>
            </a:r>
            <a:r>
              <a:rPr lang="es-ES_tradnl" baseline="0"/>
              <a:t> sin</a:t>
            </a:r>
            <a:r>
              <a:rPr lang="es-ES_tradnl"/>
              <a:t>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5% 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'!$R$9:$R$14</c:f>
              <c:numCache>
                <c:formatCode>0.0000</c:formatCode>
                <c:ptCount val="6"/>
                <c:pt idx="0">
                  <c:v>29.619</c:v>
                </c:pt>
                <c:pt idx="1">
                  <c:v>29.6175</c:v>
                </c:pt>
                <c:pt idx="2">
                  <c:v>29.6173</c:v>
                </c:pt>
                <c:pt idx="3">
                  <c:v>29.6156</c:v>
                </c:pt>
                <c:pt idx="4">
                  <c:v>29.6014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5% 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'!$S$9:$S$13</c:f>
              <c:numCache>
                <c:formatCode>0.0000</c:formatCode>
                <c:ptCount val="5"/>
                <c:pt idx="0">
                  <c:v>29.4573</c:v>
                </c:pt>
                <c:pt idx="1">
                  <c:v>29.4567</c:v>
                </c:pt>
                <c:pt idx="2">
                  <c:v>29.4565</c:v>
                </c:pt>
                <c:pt idx="3">
                  <c:v>29.4534</c:v>
                </c:pt>
                <c:pt idx="4">
                  <c:v>29.4397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5% 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'!$T$9:$T$13</c:f>
              <c:numCache>
                <c:formatCode>0.0000</c:formatCode>
                <c:ptCount val="5"/>
                <c:pt idx="0">
                  <c:v>29.8998</c:v>
                </c:pt>
                <c:pt idx="1">
                  <c:v>29.8993</c:v>
                </c:pt>
                <c:pt idx="2">
                  <c:v>29.8988</c:v>
                </c:pt>
                <c:pt idx="3">
                  <c:v>29.8966</c:v>
                </c:pt>
                <c:pt idx="4">
                  <c:v>29.8802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799456"/>
        <c:axId val="-413795696"/>
      </c:scatterChart>
      <c:valAx>
        <c:axId val="-413799456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795696"/>
        <c:crosses val="autoZero"/>
        <c:crossBetween val="midCat"/>
      </c:valAx>
      <c:valAx>
        <c:axId val="-413795696"/>
        <c:scaling>
          <c:orientation val="minMax"/>
          <c:max val="35.0"/>
          <c:min val="28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7994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Limón con conservador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Pieza 1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'Corridas a T.A. Acero 5%   '!$BJ$9:$BJ$14</c:f>
              <c:numCache>
                <c:formatCode>General</c:formatCode>
                <c:ptCount val="6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'!$AG$9:$AG$13</c:f>
              <c:numCache>
                <c:formatCode>0.0000</c:formatCode>
                <c:ptCount val="5"/>
                <c:pt idx="0">
                  <c:v>29.3415</c:v>
                </c:pt>
                <c:pt idx="1">
                  <c:v>29.3401</c:v>
                </c:pt>
                <c:pt idx="2">
                  <c:v>29.3374</c:v>
                </c:pt>
                <c:pt idx="3">
                  <c:v>29.3352</c:v>
                </c:pt>
                <c:pt idx="4">
                  <c:v>29.2938</c:v>
                </c:pt>
              </c:numCache>
            </c:numRef>
          </c:yVal>
          <c:smooth val="1"/>
        </c:ser>
        <c:ser>
          <c:idx val="2"/>
          <c:order val="1"/>
          <c:tx>
            <c:v>Pieza 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'Corridas a T.A. Acero 5% 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'!$AH$9:$AH$13</c:f>
              <c:numCache>
                <c:formatCode>0.0000</c:formatCode>
                <c:ptCount val="5"/>
                <c:pt idx="0">
                  <c:v>34.5217</c:v>
                </c:pt>
                <c:pt idx="1">
                  <c:v>34.5202</c:v>
                </c:pt>
                <c:pt idx="2">
                  <c:v>34.5186</c:v>
                </c:pt>
                <c:pt idx="3">
                  <c:v>34.516</c:v>
                </c:pt>
                <c:pt idx="4">
                  <c:v>34.4785</c:v>
                </c:pt>
              </c:numCache>
            </c:numRef>
          </c:yVal>
          <c:smooth val="1"/>
        </c:ser>
        <c:ser>
          <c:idx val="0"/>
          <c:order val="2"/>
          <c:tx>
            <c:v>Pieza 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'Corridas a T.A. Acero 5%   '!$BJ$9:$BJ$13</c:f>
              <c:numCache>
                <c:formatCode>General</c:formatCode>
                <c:ptCount val="5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24.0</c:v>
                </c:pt>
              </c:numCache>
            </c:numRef>
          </c:xVal>
          <c:yVal>
            <c:numRef>
              <c:f>'Corridas a T.A. Acero 5%   '!$AI$9:$AI$13</c:f>
              <c:numCache>
                <c:formatCode>0.0000</c:formatCode>
                <c:ptCount val="5"/>
                <c:pt idx="0">
                  <c:v>29.7251</c:v>
                </c:pt>
                <c:pt idx="1">
                  <c:v>29.7248</c:v>
                </c:pt>
                <c:pt idx="2">
                  <c:v>29.7231</c:v>
                </c:pt>
                <c:pt idx="3">
                  <c:v>29.7226</c:v>
                </c:pt>
                <c:pt idx="4">
                  <c:v>29.6806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13089568"/>
        <c:axId val="-413086176"/>
      </c:scatterChart>
      <c:valAx>
        <c:axId val="-413089568"/>
        <c:scaling>
          <c:orientation val="minMax"/>
          <c:max val="25.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Tiempo</a:t>
                </a:r>
                <a:r>
                  <a:rPr lang="es-ES_tradnl" baseline="0"/>
                  <a:t> (h)</a:t>
                </a: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086176"/>
        <c:crosses val="autoZero"/>
        <c:crossBetween val="midCat"/>
      </c:valAx>
      <c:valAx>
        <c:axId val="-413086176"/>
        <c:scaling>
          <c:orientation val="minMax"/>
          <c:max val="35.0"/>
          <c:min val="28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Peso (g)</a:t>
                </a:r>
              </a:p>
              <a:p>
                <a:pPr>
                  <a:defRPr/>
                </a:pPr>
                <a:endParaRPr lang="es-ES_trad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_tradnl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-41308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1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15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16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9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0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5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6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7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0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3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5.xml"/><Relationship Id="rId4" Type="http://schemas.openxmlformats.org/officeDocument/2006/relationships/chart" Target="../charts/chart76.xml"/><Relationship Id="rId5" Type="http://schemas.openxmlformats.org/officeDocument/2006/relationships/chart" Target="../charts/chart77.xml"/><Relationship Id="rId6" Type="http://schemas.openxmlformats.org/officeDocument/2006/relationships/chart" Target="../charts/chart78.xml"/><Relationship Id="rId7" Type="http://schemas.openxmlformats.org/officeDocument/2006/relationships/chart" Target="../charts/chart79.xml"/><Relationship Id="rId8" Type="http://schemas.openxmlformats.org/officeDocument/2006/relationships/chart" Target="../charts/chart80.xml"/><Relationship Id="rId1" Type="http://schemas.openxmlformats.org/officeDocument/2006/relationships/chart" Target="../charts/chart73.xml"/><Relationship Id="rId2" Type="http://schemas.openxmlformats.org/officeDocument/2006/relationships/chart" Target="../charts/chart7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3.xml"/><Relationship Id="rId4" Type="http://schemas.openxmlformats.org/officeDocument/2006/relationships/chart" Target="../charts/chart84.xml"/><Relationship Id="rId5" Type="http://schemas.openxmlformats.org/officeDocument/2006/relationships/chart" Target="../charts/chart85.xml"/><Relationship Id="rId6" Type="http://schemas.openxmlformats.org/officeDocument/2006/relationships/chart" Target="../charts/chart86.xml"/><Relationship Id="rId7" Type="http://schemas.openxmlformats.org/officeDocument/2006/relationships/chart" Target="../charts/chart87.xml"/><Relationship Id="rId8" Type="http://schemas.openxmlformats.org/officeDocument/2006/relationships/chart" Target="../charts/chart88.xml"/><Relationship Id="rId1" Type="http://schemas.openxmlformats.org/officeDocument/2006/relationships/chart" Target="../charts/chart81.xml"/><Relationship Id="rId2" Type="http://schemas.openxmlformats.org/officeDocument/2006/relationships/chart" Target="../charts/chart82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1.xml"/><Relationship Id="rId4" Type="http://schemas.openxmlformats.org/officeDocument/2006/relationships/chart" Target="../charts/chart92.xml"/><Relationship Id="rId5" Type="http://schemas.openxmlformats.org/officeDocument/2006/relationships/chart" Target="../charts/chart93.xml"/><Relationship Id="rId6" Type="http://schemas.openxmlformats.org/officeDocument/2006/relationships/chart" Target="../charts/chart94.xml"/><Relationship Id="rId7" Type="http://schemas.openxmlformats.org/officeDocument/2006/relationships/chart" Target="../charts/chart95.xml"/><Relationship Id="rId8" Type="http://schemas.openxmlformats.org/officeDocument/2006/relationships/chart" Target="../charts/chart96.xml"/><Relationship Id="rId1" Type="http://schemas.openxmlformats.org/officeDocument/2006/relationships/chart" Target="../charts/chart89.xml"/><Relationship Id="rId2" Type="http://schemas.openxmlformats.org/officeDocument/2006/relationships/chart" Target="../charts/chart90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9.xml"/><Relationship Id="rId4" Type="http://schemas.openxmlformats.org/officeDocument/2006/relationships/chart" Target="../charts/chart100.xml"/><Relationship Id="rId5" Type="http://schemas.openxmlformats.org/officeDocument/2006/relationships/chart" Target="../charts/chart101.xml"/><Relationship Id="rId6" Type="http://schemas.openxmlformats.org/officeDocument/2006/relationships/chart" Target="../charts/chart102.xml"/><Relationship Id="rId7" Type="http://schemas.openxmlformats.org/officeDocument/2006/relationships/chart" Target="../charts/chart103.xml"/><Relationship Id="rId8" Type="http://schemas.openxmlformats.org/officeDocument/2006/relationships/chart" Target="../charts/chart104.xml"/><Relationship Id="rId1" Type="http://schemas.openxmlformats.org/officeDocument/2006/relationships/chart" Target="../charts/chart97.xml"/><Relationship Id="rId2" Type="http://schemas.openxmlformats.org/officeDocument/2006/relationships/chart" Target="../charts/chart98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7.xml"/><Relationship Id="rId4" Type="http://schemas.openxmlformats.org/officeDocument/2006/relationships/chart" Target="../charts/chart108.xml"/><Relationship Id="rId5" Type="http://schemas.openxmlformats.org/officeDocument/2006/relationships/chart" Target="../charts/chart109.xml"/><Relationship Id="rId6" Type="http://schemas.openxmlformats.org/officeDocument/2006/relationships/chart" Target="../charts/chart110.xml"/><Relationship Id="rId7" Type="http://schemas.openxmlformats.org/officeDocument/2006/relationships/chart" Target="../charts/chart111.xml"/><Relationship Id="rId8" Type="http://schemas.openxmlformats.org/officeDocument/2006/relationships/chart" Target="../charts/chart112.xml"/><Relationship Id="rId1" Type="http://schemas.openxmlformats.org/officeDocument/2006/relationships/chart" Target="../charts/chart105.xml"/><Relationship Id="rId2" Type="http://schemas.openxmlformats.org/officeDocument/2006/relationships/chart" Target="../charts/chart106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5.xml"/><Relationship Id="rId4" Type="http://schemas.openxmlformats.org/officeDocument/2006/relationships/chart" Target="../charts/chart116.xml"/><Relationship Id="rId5" Type="http://schemas.openxmlformats.org/officeDocument/2006/relationships/chart" Target="../charts/chart117.xml"/><Relationship Id="rId6" Type="http://schemas.openxmlformats.org/officeDocument/2006/relationships/chart" Target="../charts/chart118.xml"/><Relationship Id="rId7" Type="http://schemas.openxmlformats.org/officeDocument/2006/relationships/chart" Target="../charts/chart119.xml"/><Relationship Id="rId8" Type="http://schemas.openxmlformats.org/officeDocument/2006/relationships/chart" Target="../charts/chart120.xml"/><Relationship Id="rId9" Type="http://schemas.openxmlformats.org/officeDocument/2006/relationships/chart" Target="../charts/chart121.xml"/><Relationship Id="rId10" Type="http://schemas.openxmlformats.org/officeDocument/2006/relationships/chart" Target="../charts/chart122.xml"/><Relationship Id="rId11" Type="http://schemas.openxmlformats.org/officeDocument/2006/relationships/chart" Target="../charts/chart123.xml"/><Relationship Id="rId1" Type="http://schemas.openxmlformats.org/officeDocument/2006/relationships/chart" Target="../charts/chart113.xml"/><Relationship Id="rId2" Type="http://schemas.openxmlformats.org/officeDocument/2006/relationships/chart" Target="../charts/chart114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6.xml"/><Relationship Id="rId4" Type="http://schemas.openxmlformats.org/officeDocument/2006/relationships/chart" Target="../charts/chart127.xml"/><Relationship Id="rId5" Type="http://schemas.openxmlformats.org/officeDocument/2006/relationships/chart" Target="../charts/chart128.xml"/><Relationship Id="rId6" Type="http://schemas.openxmlformats.org/officeDocument/2006/relationships/chart" Target="../charts/chart129.xml"/><Relationship Id="rId7" Type="http://schemas.openxmlformats.org/officeDocument/2006/relationships/chart" Target="../charts/chart130.xml"/><Relationship Id="rId8" Type="http://schemas.openxmlformats.org/officeDocument/2006/relationships/chart" Target="../charts/chart131.xml"/><Relationship Id="rId9" Type="http://schemas.openxmlformats.org/officeDocument/2006/relationships/chart" Target="../charts/chart132.xml"/><Relationship Id="rId10" Type="http://schemas.openxmlformats.org/officeDocument/2006/relationships/chart" Target="../charts/chart133.xml"/><Relationship Id="rId11" Type="http://schemas.openxmlformats.org/officeDocument/2006/relationships/chart" Target="../charts/chart134.xml"/><Relationship Id="rId1" Type="http://schemas.openxmlformats.org/officeDocument/2006/relationships/chart" Target="../charts/chart124.xml"/><Relationship Id="rId2" Type="http://schemas.openxmlformats.org/officeDocument/2006/relationships/chart" Target="../charts/chart125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4" Type="http://schemas.openxmlformats.org/officeDocument/2006/relationships/chart" Target="../charts/chart12.xml"/><Relationship Id="rId5" Type="http://schemas.openxmlformats.org/officeDocument/2006/relationships/chart" Target="../charts/chart13.xml"/><Relationship Id="rId6" Type="http://schemas.openxmlformats.org/officeDocument/2006/relationships/chart" Target="../charts/chart14.xml"/><Relationship Id="rId7" Type="http://schemas.openxmlformats.org/officeDocument/2006/relationships/chart" Target="../charts/chart15.xml"/><Relationship Id="rId8" Type="http://schemas.openxmlformats.org/officeDocument/2006/relationships/chart" Target="../charts/chart16.xml"/><Relationship Id="rId1" Type="http://schemas.openxmlformats.org/officeDocument/2006/relationships/chart" Target="../charts/chart9.xml"/><Relationship Id="rId2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4" Type="http://schemas.openxmlformats.org/officeDocument/2006/relationships/chart" Target="../charts/chart20.xml"/><Relationship Id="rId5" Type="http://schemas.openxmlformats.org/officeDocument/2006/relationships/chart" Target="../charts/chart21.xml"/><Relationship Id="rId6" Type="http://schemas.openxmlformats.org/officeDocument/2006/relationships/chart" Target="../charts/chart22.xml"/><Relationship Id="rId7" Type="http://schemas.openxmlformats.org/officeDocument/2006/relationships/chart" Target="../charts/chart23.xml"/><Relationship Id="rId8" Type="http://schemas.openxmlformats.org/officeDocument/2006/relationships/chart" Target="../charts/chart24.xml"/><Relationship Id="rId1" Type="http://schemas.openxmlformats.org/officeDocument/2006/relationships/chart" Target="../charts/chart17.xml"/><Relationship Id="rId2" Type="http://schemas.openxmlformats.org/officeDocument/2006/relationships/chart" Target="../charts/chart1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4" Type="http://schemas.openxmlformats.org/officeDocument/2006/relationships/chart" Target="../charts/chart28.xml"/><Relationship Id="rId5" Type="http://schemas.openxmlformats.org/officeDocument/2006/relationships/chart" Target="../charts/chart29.xml"/><Relationship Id="rId6" Type="http://schemas.openxmlformats.org/officeDocument/2006/relationships/chart" Target="../charts/chart30.xml"/><Relationship Id="rId7" Type="http://schemas.openxmlformats.org/officeDocument/2006/relationships/chart" Target="../charts/chart31.xml"/><Relationship Id="rId8" Type="http://schemas.openxmlformats.org/officeDocument/2006/relationships/chart" Target="../charts/chart32.xml"/><Relationship Id="rId1" Type="http://schemas.openxmlformats.org/officeDocument/2006/relationships/chart" Target="../charts/chart25.xml"/><Relationship Id="rId2" Type="http://schemas.openxmlformats.org/officeDocument/2006/relationships/chart" Target="../charts/chart2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4" Type="http://schemas.openxmlformats.org/officeDocument/2006/relationships/chart" Target="../charts/chart36.xml"/><Relationship Id="rId5" Type="http://schemas.openxmlformats.org/officeDocument/2006/relationships/chart" Target="../charts/chart37.xml"/><Relationship Id="rId6" Type="http://schemas.openxmlformats.org/officeDocument/2006/relationships/chart" Target="../charts/chart38.xml"/><Relationship Id="rId7" Type="http://schemas.openxmlformats.org/officeDocument/2006/relationships/chart" Target="../charts/chart39.xml"/><Relationship Id="rId8" Type="http://schemas.openxmlformats.org/officeDocument/2006/relationships/chart" Target="../charts/chart40.xml"/><Relationship Id="rId1" Type="http://schemas.openxmlformats.org/officeDocument/2006/relationships/chart" Target="../charts/chart33.xml"/><Relationship Id="rId2" Type="http://schemas.openxmlformats.org/officeDocument/2006/relationships/chart" Target="../charts/chart3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4" Type="http://schemas.openxmlformats.org/officeDocument/2006/relationships/chart" Target="../charts/chart44.xml"/><Relationship Id="rId5" Type="http://schemas.openxmlformats.org/officeDocument/2006/relationships/chart" Target="../charts/chart45.xml"/><Relationship Id="rId6" Type="http://schemas.openxmlformats.org/officeDocument/2006/relationships/chart" Target="../charts/chart46.xml"/><Relationship Id="rId7" Type="http://schemas.openxmlformats.org/officeDocument/2006/relationships/chart" Target="../charts/chart47.xml"/><Relationship Id="rId8" Type="http://schemas.openxmlformats.org/officeDocument/2006/relationships/chart" Target="../charts/chart48.xml"/><Relationship Id="rId1" Type="http://schemas.openxmlformats.org/officeDocument/2006/relationships/chart" Target="../charts/chart41.xml"/><Relationship Id="rId2" Type="http://schemas.openxmlformats.org/officeDocument/2006/relationships/chart" Target="../charts/chart42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4" Type="http://schemas.openxmlformats.org/officeDocument/2006/relationships/chart" Target="../charts/chart52.xml"/><Relationship Id="rId5" Type="http://schemas.openxmlformats.org/officeDocument/2006/relationships/chart" Target="../charts/chart53.xml"/><Relationship Id="rId6" Type="http://schemas.openxmlformats.org/officeDocument/2006/relationships/chart" Target="../charts/chart54.xml"/><Relationship Id="rId7" Type="http://schemas.openxmlformats.org/officeDocument/2006/relationships/chart" Target="../charts/chart55.xml"/><Relationship Id="rId8" Type="http://schemas.openxmlformats.org/officeDocument/2006/relationships/chart" Target="../charts/chart56.xml"/><Relationship Id="rId1" Type="http://schemas.openxmlformats.org/officeDocument/2006/relationships/chart" Target="../charts/chart49.xml"/><Relationship Id="rId2" Type="http://schemas.openxmlformats.org/officeDocument/2006/relationships/chart" Target="../charts/chart50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9.xml"/><Relationship Id="rId4" Type="http://schemas.openxmlformats.org/officeDocument/2006/relationships/chart" Target="../charts/chart60.xml"/><Relationship Id="rId5" Type="http://schemas.openxmlformats.org/officeDocument/2006/relationships/chart" Target="../charts/chart61.xml"/><Relationship Id="rId6" Type="http://schemas.openxmlformats.org/officeDocument/2006/relationships/chart" Target="../charts/chart62.xml"/><Relationship Id="rId7" Type="http://schemas.openxmlformats.org/officeDocument/2006/relationships/chart" Target="../charts/chart63.xml"/><Relationship Id="rId8" Type="http://schemas.openxmlformats.org/officeDocument/2006/relationships/chart" Target="../charts/chart64.xml"/><Relationship Id="rId1" Type="http://schemas.openxmlformats.org/officeDocument/2006/relationships/chart" Target="../charts/chart57.xml"/><Relationship Id="rId2" Type="http://schemas.openxmlformats.org/officeDocument/2006/relationships/chart" Target="../charts/chart5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7.xml"/><Relationship Id="rId4" Type="http://schemas.openxmlformats.org/officeDocument/2006/relationships/chart" Target="../charts/chart68.xml"/><Relationship Id="rId5" Type="http://schemas.openxmlformats.org/officeDocument/2006/relationships/chart" Target="../charts/chart69.xml"/><Relationship Id="rId6" Type="http://schemas.openxmlformats.org/officeDocument/2006/relationships/chart" Target="../charts/chart70.xml"/><Relationship Id="rId7" Type="http://schemas.openxmlformats.org/officeDocument/2006/relationships/chart" Target="../charts/chart71.xml"/><Relationship Id="rId8" Type="http://schemas.openxmlformats.org/officeDocument/2006/relationships/chart" Target="../charts/chart72.xml"/><Relationship Id="rId1" Type="http://schemas.openxmlformats.org/officeDocument/2006/relationships/chart" Target="../charts/chart65.xml"/><Relationship Id="rId2" Type="http://schemas.openxmlformats.org/officeDocument/2006/relationships/chart" Target="../charts/chart6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191127</xdr:colOff>
      <xdr:row>18</xdr:row>
      <xdr:rowOff>74419</xdr:rowOff>
    </xdr:from>
    <xdr:to>
      <xdr:col>5</xdr:col>
      <xdr:colOff>190500</xdr:colOff>
      <xdr:row>31</xdr:row>
      <xdr:rowOff>167866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241489</xdr:colOff>
      <xdr:row>18</xdr:row>
      <xdr:rowOff>56493</xdr:rowOff>
    </xdr:from>
    <xdr:to>
      <xdr:col>21</xdr:col>
      <xdr:colOff>294471</xdr:colOff>
      <xdr:row>31</xdr:row>
      <xdr:rowOff>141332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18</xdr:row>
      <xdr:rowOff>185505</xdr:rowOff>
    </xdr:from>
    <xdr:to>
      <xdr:col>35</xdr:col>
      <xdr:colOff>16935</xdr:colOff>
      <xdr:row>32</xdr:row>
      <xdr:rowOff>79177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18</xdr:row>
      <xdr:rowOff>0</xdr:rowOff>
    </xdr:from>
    <xdr:to>
      <xdr:col>50</xdr:col>
      <xdr:colOff>50800</xdr:colOff>
      <xdr:row>31</xdr:row>
      <xdr:rowOff>92821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476673</xdr:colOff>
      <xdr:row>18</xdr:row>
      <xdr:rowOff>60457</xdr:rowOff>
    </xdr:from>
    <xdr:to>
      <xdr:col>10</xdr:col>
      <xdr:colOff>176107</xdr:colOff>
      <xdr:row>31</xdr:row>
      <xdr:rowOff>167364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611288</xdr:colOff>
      <xdr:row>17</xdr:row>
      <xdr:rowOff>72738</xdr:rowOff>
    </xdr:from>
    <xdr:to>
      <xdr:col>26</xdr:col>
      <xdr:colOff>780574</xdr:colOff>
      <xdr:row>30</xdr:row>
      <xdr:rowOff>165621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20</xdr:row>
      <xdr:rowOff>0</xdr:rowOff>
    </xdr:from>
    <xdr:to>
      <xdr:col>40</xdr:col>
      <xdr:colOff>534873</xdr:colOff>
      <xdr:row>33</xdr:row>
      <xdr:rowOff>100864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19</xdr:row>
      <xdr:rowOff>0</xdr:rowOff>
    </xdr:from>
    <xdr:to>
      <xdr:col>55</xdr:col>
      <xdr:colOff>534873</xdr:colOff>
      <xdr:row>32</xdr:row>
      <xdr:rowOff>100864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15</xdr:row>
      <xdr:rowOff>1881</xdr:rowOff>
    </xdr:from>
    <xdr:to>
      <xdr:col>5</xdr:col>
      <xdr:colOff>0</xdr:colOff>
      <xdr:row>28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15</xdr:row>
      <xdr:rowOff>0</xdr:rowOff>
    </xdr:from>
    <xdr:to>
      <xdr:col>40</xdr:col>
      <xdr:colOff>534873</xdr:colOff>
      <xdr:row>28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14</xdr:row>
      <xdr:rowOff>0</xdr:rowOff>
    </xdr:from>
    <xdr:to>
      <xdr:col>55</xdr:col>
      <xdr:colOff>534873</xdr:colOff>
      <xdr:row>27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15</xdr:row>
      <xdr:rowOff>1881</xdr:rowOff>
    </xdr:from>
    <xdr:to>
      <xdr:col>5</xdr:col>
      <xdr:colOff>0</xdr:colOff>
      <xdr:row>28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16</xdr:row>
      <xdr:rowOff>0</xdr:rowOff>
    </xdr:from>
    <xdr:to>
      <xdr:col>40</xdr:col>
      <xdr:colOff>534873</xdr:colOff>
      <xdr:row>29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15</xdr:row>
      <xdr:rowOff>1881</xdr:rowOff>
    </xdr:from>
    <xdr:to>
      <xdr:col>5</xdr:col>
      <xdr:colOff>0</xdr:colOff>
      <xdr:row>28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16</xdr:row>
      <xdr:rowOff>0</xdr:rowOff>
    </xdr:from>
    <xdr:to>
      <xdr:col>40</xdr:col>
      <xdr:colOff>534873</xdr:colOff>
      <xdr:row>29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15</xdr:row>
      <xdr:rowOff>1881</xdr:rowOff>
    </xdr:from>
    <xdr:to>
      <xdr:col>5</xdr:col>
      <xdr:colOff>0</xdr:colOff>
      <xdr:row>28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16</xdr:row>
      <xdr:rowOff>0</xdr:rowOff>
    </xdr:from>
    <xdr:to>
      <xdr:col>40</xdr:col>
      <xdr:colOff>534873</xdr:colOff>
      <xdr:row>29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15</xdr:row>
      <xdr:rowOff>1881</xdr:rowOff>
    </xdr:from>
    <xdr:to>
      <xdr:col>5</xdr:col>
      <xdr:colOff>0</xdr:colOff>
      <xdr:row>28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16</xdr:row>
      <xdr:rowOff>0</xdr:rowOff>
    </xdr:from>
    <xdr:to>
      <xdr:col>40</xdr:col>
      <xdr:colOff>534873</xdr:colOff>
      <xdr:row>29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829732</xdr:colOff>
      <xdr:row>36</xdr:row>
      <xdr:rowOff>6129</xdr:rowOff>
    </xdr:from>
    <xdr:to>
      <xdr:col>8</xdr:col>
      <xdr:colOff>50799</xdr:colOff>
      <xdr:row>53</xdr:row>
      <xdr:rowOff>50798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242029</xdr:colOff>
      <xdr:row>36</xdr:row>
      <xdr:rowOff>28903</xdr:rowOff>
    </xdr:from>
    <xdr:to>
      <xdr:col>15</xdr:col>
      <xdr:colOff>682296</xdr:colOff>
      <xdr:row>53</xdr:row>
      <xdr:rowOff>79703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</xdr:colOff>
      <xdr:row>54</xdr:row>
      <xdr:rowOff>65690</xdr:rowOff>
    </xdr:from>
    <xdr:to>
      <xdr:col>8</xdr:col>
      <xdr:colOff>50801</xdr:colOff>
      <xdr:row>71</xdr:row>
      <xdr:rowOff>116491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235145</xdr:colOff>
      <xdr:row>54</xdr:row>
      <xdr:rowOff>64152</xdr:rowOff>
    </xdr:from>
    <xdr:to>
      <xdr:col>15</xdr:col>
      <xdr:colOff>675412</xdr:colOff>
      <xdr:row>71</xdr:row>
      <xdr:rowOff>118409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276231</xdr:colOff>
      <xdr:row>73</xdr:row>
      <xdr:rowOff>56202</xdr:rowOff>
    </xdr:from>
    <xdr:to>
      <xdr:col>15</xdr:col>
      <xdr:colOff>490175</xdr:colOff>
      <xdr:row>91</xdr:row>
      <xdr:rowOff>40317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9294</xdr:colOff>
      <xdr:row>73</xdr:row>
      <xdr:rowOff>5148</xdr:rowOff>
    </xdr:from>
    <xdr:to>
      <xdr:col>7</xdr:col>
      <xdr:colOff>558800</xdr:colOff>
      <xdr:row>91</xdr:row>
      <xdr:rowOff>101600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133684</xdr:colOff>
      <xdr:row>36</xdr:row>
      <xdr:rowOff>-1</xdr:rowOff>
    </xdr:from>
    <xdr:to>
      <xdr:col>23</xdr:col>
      <xdr:colOff>401944</xdr:colOff>
      <xdr:row>53</xdr:row>
      <xdr:rowOff>44668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133685</xdr:colOff>
      <xdr:row>54</xdr:row>
      <xdr:rowOff>111404</xdr:rowOff>
    </xdr:from>
    <xdr:to>
      <xdr:col>23</xdr:col>
      <xdr:colOff>401945</xdr:colOff>
      <xdr:row>71</xdr:row>
      <xdr:rowOff>156072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113393</xdr:colOff>
      <xdr:row>73</xdr:row>
      <xdr:rowOff>22677</xdr:rowOff>
    </xdr:from>
    <xdr:to>
      <xdr:col>23</xdr:col>
      <xdr:colOff>73256</xdr:colOff>
      <xdr:row>91</xdr:row>
      <xdr:rowOff>119129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999873</xdr:colOff>
      <xdr:row>3</xdr:row>
      <xdr:rowOff>402367</xdr:rowOff>
    </xdr:from>
    <xdr:to>
      <xdr:col>23</xdr:col>
      <xdr:colOff>431397</xdr:colOff>
      <xdr:row>17</xdr:row>
      <xdr:rowOff>121758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987778</xdr:colOff>
      <xdr:row>19</xdr:row>
      <xdr:rowOff>0</xdr:rowOff>
    </xdr:from>
    <xdr:to>
      <xdr:col>23</xdr:col>
      <xdr:colOff>419302</xdr:colOff>
      <xdr:row>32</xdr:row>
      <xdr:rowOff>122565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829732</xdr:colOff>
      <xdr:row>36</xdr:row>
      <xdr:rowOff>6129</xdr:rowOff>
    </xdr:from>
    <xdr:to>
      <xdr:col>8</xdr:col>
      <xdr:colOff>50799</xdr:colOff>
      <xdr:row>53</xdr:row>
      <xdr:rowOff>50798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242029</xdr:colOff>
      <xdr:row>36</xdr:row>
      <xdr:rowOff>28903</xdr:rowOff>
    </xdr:from>
    <xdr:to>
      <xdr:col>15</xdr:col>
      <xdr:colOff>682296</xdr:colOff>
      <xdr:row>53</xdr:row>
      <xdr:rowOff>79703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</xdr:colOff>
      <xdr:row>54</xdr:row>
      <xdr:rowOff>65690</xdr:rowOff>
    </xdr:from>
    <xdr:to>
      <xdr:col>8</xdr:col>
      <xdr:colOff>50801</xdr:colOff>
      <xdr:row>71</xdr:row>
      <xdr:rowOff>116491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235145</xdr:colOff>
      <xdr:row>54</xdr:row>
      <xdr:rowOff>64152</xdr:rowOff>
    </xdr:from>
    <xdr:to>
      <xdr:col>15</xdr:col>
      <xdr:colOff>675412</xdr:colOff>
      <xdr:row>71</xdr:row>
      <xdr:rowOff>118409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276231</xdr:colOff>
      <xdr:row>73</xdr:row>
      <xdr:rowOff>15885</xdr:rowOff>
    </xdr:from>
    <xdr:to>
      <xdr:col>15</xdr:col>
      <xdr:colOff>490175</xdr:colOff>
      <xdr:row>91</xdr:row>
      <xdr:rowOff>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9294</xdr:colOff>
      <xdr:row>73</xdr:row>
      <xdr:rowOff>5148</xdr:rowOff>
    </xdr:from>
    <xdr:to>
      <xdr:col>7</xdr:col>
      <xdr:colOff>558800</xdr:colOff>
      <xdr:row>91</xdr:row>
      <xdr:rowOff>101600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133684</xdr:colOff>
      <xdr:row>36</xdr:row>
      <xdr:rowOff>-1</xdr:rowOff>
    </xdr:from>
    <xdr:to>
      <xdr:col>23</xdr:col>
      <xdr:colOff>401944</xdr:colOff>
      <xdr:row>53</xdr:row>
      <xdr:rowOff>44668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133685</xdr:colOff>
      <xdr:row>54</xdr:row>
      <xdr:rowOff>111404</xdr:rowOff>
    </xdr:from>
    <xdr:to>
      <xdr:col>23</xdr:col>
      <xdr:colOff>401945</xdr:colOff>
      <xdr:row>71</xdr:row>
      <xdr:rowOff>156072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113393</xdr:colOff>
      <xdr:row>73</xdr:row>
      <xdr:rowOff>22677</xdr:rowOff>
    </xdr:from>
    <xdr:to>
      <xdr:col>23</xdr:col>
      <xdr:colOff>73256</xdr:colOff>
      <xdr:row>91</xdr:row>
      <xdr:rowOff>119129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999873</xdr:colOff>
      <xdr:row>3</xdr:row>
      <xdr:rowOff>402367</xdr:rowOff>
    </xdr:from>
    <xdr:to>
      <xdr:col>23</xdr:col>
      <xdr:colOff>431397</xdr:colOff>
      <xdr:row>17</xdr:row>
      <xdr:rowOff>121758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987778</xdr:colOff>
      <xdr:row>19</xdr:row>
      <xdr:rowOff>0</xdr:rowOff>
    </xdr:from>
    <xdr:to>
      <xdr:col>23</xdr:col>
      <xdr:colOff>419302</xdr:colOff>
      <xdr:row>32</xdr:row>
      <xdr:rowOff>122565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19</xdr:row>
      <xdr:rowOff>1881</xdr:rowOff>
    </xdr:from>
    <xdr:to>
      <xdr:col>5</xdr:col>
      <xdr:colOff>0</xdr:colOff>
      <xdr:row>32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19</xdr:row>
      <xdr:rowOff>626</xdr:rowOff>
    </xdr:from>
    <xdr:to>
      <xdr:col>20</xdr:col>
      <xdr:colOff>33867</xdr:colOff>
      <xdr:row>32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18</xdr:row>
      <xdr:rowOff>185505</xdr:rowOff>
    </xdr:from>
    <xdr:to>
      <xdr:col>35</xdr:col>
      <xdr:colOff>16935</xdr:colOff>
      <xdr:row>32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18</xdr:row>
      <xdr:rowOff>0</xdr:rowOff>
    </xdr:from>
    <xdr:to>
      <xdr:col>50</xdr:col>
      <xdr:colOff>50800</xdr:colOff>
      <xdr:row>31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17</xdr:row>
      <xdr:rowOff>196426</xdr:rowOff>
    </xdr:from>
    <xdr:to>
      <xdr:col>10</xdr:col>
      <xdr:colOff>785707</xdr:colOff>
      <xdr:row>31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19</xdr:row>
      <xdr:rowOff>0</xdr:rowOff>
    </xdr:from>
    <xdr:to>
      <xdr:col>25</xdr:col>
      <xdr:colOff>169518</xdr:colOff>
      <xdr:row>32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20</xdr:row>
      <xdr:rowOff>0</xdr:rowOff>
    </xdr:from>
    <xdr:to>
      <xdr:col>40</xdr:col>
      <xdr:colOff>534873</xdr:colOff>
      <xdr:row>33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18</xdr:row>
      <xdr:rowOff>0</xdr:rowOff>
    </xdr:from>
    <xdr:to>
      <xdr:col>55</xdr:col>
      <xdr:colOff>534873</xdr:colOff>
      <xdr:row>31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16</xdr:row>
      <xdr:rowOff>1881</xdr:rowOff>
    </xdr:from>
    <xdr:to>
      <xdr:col>5</xdr:col>
      <xdr:colOff>0</xdr:colOff>
      <xdr:row>29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16</xdr:row>
      <xdr:rowOff>626</xdr:rowOff>
    </xdr:from>
    <xdr:to>
      <xdr:col>20</xdr:col>
      <xdr:colOff>33867</xdr:colOff>
      <xdr:row>29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803089</xdr:colOff>
      <xdr:row>15</xdr:row>
      <xdr:rowOff>204181</xdr:rowOff>
    </xdr:from>
    <xdr:to>
      <xdr:col>34</xdr:col>
      <xdr:colOff>820023</xdr:colOff>
      <xdr:row>29</xdr:row>
      <xdr:rowOff>97853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15</xdr:row>
      <xdr:rowOff>0</xdr:rowOff>
    </xdr:from>
    <xdr:to>
      <xdr:col>50</xdr:col>
      <xdr:colOff>50800</xdr:colOff>
      <xdr:row>28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14</xdr:row>
      <xdr:rowOff>196426</xdr:rowOff>
    </xdr:from>
    <xdr:to>
      <xdr:col>10</xdr:col>
      <xdr:colOff>785707</xdr:colOff>
      <xdr:row>28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16</xdr:row>
      <xdr:rowOff>0</xdr:rowOff>
    </xdr:from>
    <xdr:to>
      <xdr:col>25</xdr:col>
      <xdr:colOff>169518</xdr:colOff>
      <xdr:row>29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16</xdr:row>
      <xdr:rowOff>0</xdr:rowOff>
    </xdr:from>
    <xdr:to>
      <xdr:col>40</xdr:col>
      <xdr:colOff>534873</xdr:colOff>
      <xdr:row>29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16</xdr:row>
      <xdr:rowOff>0</xdr:rowOff>
    </xdr:from>
    <xdr:to>
      <xdr:col>55</xdr:col>
      <xdr:colOff>534873</xdr:colOff>
      <xdr:row>29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15</xdr:row>
      <xdr:rowOff>1881</xdr:rowOff>
    </xdr:from>
    <xdr:to>
      <xdr:col>5</xdr:col>
      <xdr:colOff>0</xdr:colOff>
      <xdr:row>28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16</xdr:row>
      <xdr:rowOff>0</xdr:rowOff>
    </xdr:from>
    <xdr:to>
      <xdr:col>40</xdr:col>
      <xdr:colOff>534873</xdr:colOff>
      <xdr:row>29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691656</xdr:colOff>
      <xdr:row>14</xdr:row>
      <xdr:rowOff>1882</xdr:rowOff>
    </xdr:from>
    <xdr:to>
      <xdr:col>5</xdr:col>
      <xdr:colOff>691029</xdr:colOff>
      <xdr:row>27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35</xdr:col>
      <xdr:colOff>653677</xdr:colOff>
      <xdr:row>15</xdr:row>
      <xdr:rowOff>0</xdr:rowOff>
    </xdr:from>
    <xdr:to>
      <xdr:col>40</xdr:col>
      <xdr:colOff>366785</xdr:colOff>
      <xdr:row>28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15</xdr:row>
      <xdr:rowOff>1881</xdr:rowOff>
    </xdr:from>
    <xdr:to>
      <xdr:col>5</xdr:col>
      <xdr:colOff>0</xdr:colOff>
      <xdr:row>28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16</xdr:row>
      <xdr:rowOff>0</xdr:rowOff>
    </xdr:from>
    <xdr:to>
      <xdr:col>40</xdr:col>
      <xdr:colOff>534873</xdr:colOff>
      <xdr:row>29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15</xdr:row>
      <xdr:rowOff>1881</xdr:rowOff>
    </xdr:from>
    <xdr:to>
      <xdr:col>5</xdr:col>
      <xdr:colOff>0</xdr:colOff>
      <xdr:row>28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18406</xdr:colOff>
      <xdr:row>14</xdr:row>
      <xdr:rowOff>165652</xdr:rowOff>
    </xdr:from>
    <xdr:to>
      <xdr:col>50</xdr:col>
      <xdr:colOff>69205</xdr:colOff>
      <xdr:row>28</xdr:row>
      <xdr:rowOff>56009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35</xdr:col>
      <xdr:colOff>809855</xdr:colOff>
      <xdr:row>15</xdr:row>
      <xdr:rowOff>18406</xdr:rowOff>
    </xdr:from>
    <xdr:to>
      <xdr:col>40</xdr:col>
      <xdr:colOff>516467</xdr:colOff>
      <xdr:row>28</xdr:row>
      <xdr:rowOff>119270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15</xdr:row>
      <xdr:rowOff>1881</xdr:rowOff>
    </xdr:from>
    <xdr:to>
      <xdr:col>5</xdr:col>
      <xdr:colOff>0</xdr:colOff>
      <xdr:row>28</xdr:row>
      <xdr:rowOff>95328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349673</xdr:colOff>
      <xdr:row>15</xdr:row>
      <xdr:rowOff>27093</xdr:rowOff>
    </xdr:from>
    <xdr:to>
      <xdr:col>9</xdr:col>
      <xdr:colOff>988907</xdr:colOff>
      <xdr:row>28</xdr:row>
      <xdr:rowOff>128693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0</xdr:colOff>
      <xdr:row>15</xdr:row>
      <xdr:rowOff>0</xdr:rowOff>
    </xdr:from>
    <xdr:to>
      <xdr:col>40</xdr:col>
      <xdr:colOff>534873</xdr:colOff>
      <xdr:row>28</xdr:row>
      <xdr:rowOff>100864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627</xdr:colOff>
      <xdr:row>14</xdr:row>
      <xdr:rowOff>1882</xdr:rowOff>
    </xdr:from>
    <xdr:to>
      <xdr:col>5</xdr:col>
      <xdr:colOff>0</xdr:colOff>
      <xdr:row>27</xdr:row>
      <xdr:rowOff>95329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837</xdr:colOff>
      <xdr:row>15</xdr:row>
      <xdr:rowOff>626</xdr:rowOff>
    </xdr:from>
    <xdr:to>
      <xdr:col>20</xdr:col>
      <xdr:colOff>33867</xdr:colOff>
      <xdr:row>28</xdr:row>
      <xdr:rowOff>93446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</xdr:colOff>
      <xdr:row>14</xdr:row>
      <xdr:rowOff>185505</xdr:rowOff>
    </xdr:from>
    <xdr:to>
      <xdr:col>35</xdr:col>
      <xdr:colOff>16935</xdr:colOff>
      <xdr:row>28</xdr:row>
      <xdr:rowOff>79177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</xdr:colOff>
      <xdr:row>14</xdr:row>
      <xdr:rowOff>0</xdr:rowOff>
    </xdr:from>
    <xdr:to>
      <xdr:col>50</xdr:col>
      <xdr:colOff>50800</xdr:colOff>
      <xdr:row>27</xdr:row>
      <xdr:rowOff>92821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248073</xdr:colOff>
      <xdr:row>13</xdr:row>
      <xdr:rowOff>196426</xdr:rowOff>
    </xdr:from>
    <xdr:to>
      <xdr:col>10</xdr:col>
      <xdr:colOff>785707</xdr:colOff>
      <xdr:row>27</xdr:row>
      <xdr:rowOff>94826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460145</xdr:colOff>
      <xdr:row>15</xdr:row>
      <xdr:rowOff>0</xdr:rowOff>
    </xdr:from>
    <xdr:to>
      <xdr:col>25</xdr:col>
      <xdr:colOff>169518</xdr:colOff>
      <xdr:row>28</xdr:row>
      <xdr:rowOff>100864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35</xdr:col>
      <xdr:colOff>348900</xdr:colOff>
      <xdr:row>15</xdr:row>
      <xdr:rowOff>0</xdr:rowOff>
    </xdr:from>
    <xdr:to>
      <xdr:col>40</xdr:col>
      <xdr:colOff>60367</xdr:colOff>
      <xdr:row>28</xdr:row>
      <xdr:rowOff>100863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51</xdr:col>
      <xdr:colOff>0</xdr:colOff>
      <xdr:row>15</xdr:row>
      <xdr:rowOff>0</xdr:rowOff>
    </xdr:from>
    <xdr:to>
      <xdr:col>55</xdr:col>
      <xdr:colOff>534873</xdr:colOff>
      <xdr:row>28</xdr:row>
      <xdr:rowOff>100864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40"/>
  <sheetViews>
    <sheetView topLeftCell="A3" zoomScale="69" zoomScaleNormal="81" zoomScalePageLayoutView="81" workbookViewId="0">
      <selection activeCell="D40" sqref="D40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2.1640625" bestFit="1" customWidth="1"/>
    <col min="4" max="4" width="14.33203125" bestFit="1" customWidth="1"/>
    <col min="6" max="6" width="14.33203125" bestFit="1" customWidth="1"/>
    <col min="7" max="7" width="19.1640625" bestFit="1" customWidth="1"/>
    <col min="8" max="8" width="15" bestFit="1" customWidth="1"/>
    <col min="9" max="9" width="15.6640625" bestFit="1" customWidth="1"/>
    <col min="10" max="14" width="15.6640625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3" width="15.6640625" customWidth="1"/>
    <col min="44" max="44" width="19.83203125" customWidth="1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</cols>
  <sheetData>
    <row r="1" spans="1:62" ht="47" customHeight="1" x14ac:dyDescent="0.2">
      <c r="A1" s="154" t="s">
        <v>7</v>
      </c>
      <c r="B1" s="38" t="s">
        <v>2</v>
      </c>
      <c r="C1" s="149" t="s">
        <v>3</v>
      </c>
      <c r="D1" s="149"/>
      <c r="E1" s="149"/>
      <c r="F1" s="149" t="s">
        <v>3</v>
      </c>
      <c r="G1" s="149"/>
      <c r="H1" s="149"/>
      <c r="I1" s="149" t="s">
        <v>42</v>
      </c>
      <c r="J1" s="149"/>
      <c r="K1" s="149"/>
      <c r="L1" s="21" t="s">
        <v>41</v>
      </c>
      <c r="M1" s="21" t="s">
        <v>39</v>
      </c>
      <c r="N1" s="21" t="s">
        <v>43</v>
      </c>
      <c r="P1" s="150" t="s">
        <v>11</v>
      </c>
      <c r="Q1" s="39" t="s">
        <v>2</v>
      </c>
      <c r="R1" s="146" t="s">
        <v>3</v>
      </c>
      <c r="S1" s="146"/>
      <c r="T1" s="146"/>
      <c r="U1" s="146" t="s">
        <v>3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10</v>
      </c>
      <c r="AF1" s="38" t="s">
        <v>2</v>
      </c>
      <c r="AG1" s="149" t="s">
        <v>9</v>
      </c>
      <c r="AH1" s="149"/>
      <c r="AI1" s="149"/>
      <c r="AJ1" s="149" t="s">
        <v>9</v>
      </c>
      <c r="AK1" s="149"/>
      <c r="AL1" s="149"/>
      <c r="AM1" s="149" t="s">
        <v>42</v>
      </c>
      <c r="AN1" s="149"/>
      <c r="AO1" s="149"/>
      <c r="AP1" s="21" t="s">
        <v>41</v>
      </c>
      <c r="AQ1" s="21" t="s">
        <v>39</v>
      </c>
      <c r="AR1" s="21" t="s">
        <v>43</v>
      </c>
      <c r="AT1" s="150" t="s">
        <v>8</v>
      </c>
      <c r="AU1" s="39" t="s">
        <v>2</v>
      </c>
      <c r="AV1" s="146" t="s">
        <v>9</v>
      </c>
      <c r="AW1" s="146"/>
      <c r="AX1" s="146"/>
      <c r="AY1" s="146" t="s">
        <v>9</v>
      </c>
      <c r="AZ1" s="146"/>
      <c r="BA1" s="146"/>
      <c r="BB1" s="146" t="s">
        <v>42</v>
      </c>
      <c r="BC1" s="146"/>
      <c r="BD1" s="146"/>
      <c r="BE1" s="22" t="s">
        <v>41</v>
      </c>
      <c r="BF1" s="22" t="s">
        <v>39</v>
      </c>
      <c r="BG1" s="22" t="s">
        <v>43</v>
      </c>
      <c r="BH1" s="1"/>
      <c r="BI1" s="48" t="s">
        <v>46</v>
      </c>
      <c r="BJ1" s="32" t="s">
        <v>30</v>
      </c>
    </row>
    <row r="2" spans="1:62" x14ac:dyDescent="0.2">
      <c r="A2" s="154"/>
      <c r="B2" s="10" t="s">
        <v>1</v>
      </c>
      <c r="C2" s="11">
        <v>1</v>
      </c>
      <c r="D2" s="11">
        <v>2</v>
      </c>
      <c r="E2" s="11">
        <v>3</v>
      </c>
      <c r="F2" s="11" t="s">
        <v>31</v>
      </c>
      <c r="G2" s="11" t="s">
        <v>32</v>
      </c>
      <c r="H2" s="11" t="s">
        <v>33</v>
      </c>
      <c r="I2" s="11">
        <v>1</v>
      </c>
      <c r="J2" s="11">
        <v>2</v>
      </c>
      <c r="K2" s="11">
        <v>3</v>
      </c>
      <c r="L2" s="151"/>
      <c r="M2" s="151"/>
      <c r="N2" s="151"/>
      <c r="P2" s="150"/>
      <c r="Q2" s="16" t="s">
        <v>1</v>
      </c>
      <c r="R2" s="11">
        <v>1</v>
      </c>
      <c r="S2" s="11">
        <v>2</v>
      </c>
      <c r="T2" s="11">
        <v>3</v>
      </c>
      <c r="U2" s="11" t="s">
        <v>31</v>
      </c>
      <c r="V2" s="11" t="s">
        <v>32</v>
      </c>
      <c r="W2" s="11" t="s">
        <v>33</v>
      </c>
      <c r="X2" s="11">
        <v>1</v>
      </c>
      <c r="Y2" s="11">
        <v>2</v>
      </c>
      <c r="Z2" s="11">
        <v>3</v>
      </c>
      <c r="AA2" s="151"/>
      <c r="AB2" s="151"/>
      <c r="AC2" s="151"/>
      <c r="AE2" s="154"/>
      <c r="AF2" s="10" t="s">
        <v>1</v>
      </c>
      <c r="AG2" s="11">
        <v>1</v>
      </c>
      <c r="AH2" s="11">
        <v>2</v>
      </c>
      <c r="AI2" s="11">
        <v>3</v>
      </c>
      <c r="AJ2" s="11" t="s">
        <v>31</v>
      </c>
      <c r="AK2" s="11" t="s">
        <v>32</v>
      </c>
      <c r="AL2" s="11" t="s">
        <v>33</v>
      </c>
      <c r="AM2" s="11">
        <v>1</v>
      </c>
      <c r="AN2" s="11">
        <v>2</v>
      </c>
      <c r="AO2" s="11">
        <v>3</v>
      </c>
      <c r="AP2" s="151"/>
      <c r="AQ2" s="151"/>
      <c r="AR2" s="151"/>
      <c r="AT2" s="150"/>
      <c r="AU2" s="16" t="s">
        <v>1</v>
      </c>
      <c r="AV2" s="11">
        <v>1</v>
      </c>
      <c r="AW2" s="11">
        <v>2</v>
      </c>
      <c r="AX2" s="11">
        <v>3</v>
      </c>
      <c r="AY2" s="11" t="s">
        <v>31</v>
      </c>
      <c r="AZ2" s="11" t="s">
        <v>32</v>
      </c>
      <c r="BA2" s="11" t="s">
        <v>33</v>
      </c>
      <c r="BB2" s="11">
        <v>1</v>
      </c>
      <c r="BC2" s="11">
        <v>2</v>
      </c>
      <c r="BD2" s="11">
        <v>3</v>
      </c>
      <c r="BE2" s="151"/>
      <c r="BF2" s="151"/>
      <c r="BG2" s="151"/>
      <c r="BI2" s="101"/>
      <c r="BJ2" s="151"/>
    </row>
    <row r="3" spans="1:62" x14ac:dyDescent="0.2">
      <c r="A3" s="154"/>
      <c r="B3" s="10" t="s">
        <v>4</v>
      </c>
      <c r="C3" s="11">
        <v>5.85</v>
      </c>
      <c r="D3" s="11">
        <v>5.85</v>
      </c>
      <c r="E3" s="11">
        <v>5.85</v>
      </c>
      <c r="F3" s="147">
        <f t="shared" ref="F3:F8" si="0">AVERAGE(C3:E3)</f>
        <v>5.8499999999999988</v>
      </c>
      <c r="G3" s="147"/>
      <c r="H3" s="147"/>
      <c r="I3" s="11">
        <v>5.85</v>
      </c>
      <c r="J3" s="11">
        <v>5.85</v>
      </c>
      <c r="K3" s="11">
        <v>5.85</v>
      </c>
      <c r="L3" s="152"/>
      <c r="M3" s="152"/>
      <c r="N3" s="152"/>
      <c r="P3" s="150"/>
      <c r="Q3" s="16" t="s">
        <v>4</v>
      </c>
      <c r="R3" s="11">
        <v>5.85</v>
      </c>
      <c r="S3" s="11">
        <v>5.85</v>
      </c>
      <c r="T3" s="11">
        <v>5.85</v>
      </c>
      <c r="U3" s="147">
        <f t="shared" ref="U3:U7" si="1">AVERAGE(R3:T3)</f>
        <v>5.8499999999999988</v>
      </c>
      <c r="V3" s="147"/>
      <c r="W3" s="147"/>
      <c r="X3" s="11">
        <v>5.85</v>
      </c>
      <c r="Y3" s="11">
        <v>5.85</v>
      </c>
      <c r="Z3" s="11">
        <v>5.85</v>
      </c>
      <c r="AA3" s="152"/>
      <c r="AB3" s="152"/>
      <c r="AC3" s="152"/>
      <c r="AE3" s="154"/>
      <c r="AF3" s="10" t="s">
        <v>4</v>
      </c>
      <c r="AG3" s="11">
        <v>5.25</v>
      </c>
      <c r="AH3" s="11">
        <v>4.82</v>
      </c>
      <c r="AI3" s="11">
        <v>5.0999999999999996</v>
      </c>
      <c r="AJ3" s="147">
        <f t="shared" ref="AJ3:AJ7" si="2">AVERAGE(AG3:AI3)</f>
        <v>5.0566666666666666</v>
      </c>
      <c r="AK3" s="147"/>
      <c r="AL3" s="147"/>
      <c r="AM3" s="11">
        <v>5.25</v>
      </c>
      <c r="AN3" s="11">
        <v>4.82</v>
      </c>
      <c r="AO3" s="11">
        <v>5.0999999999999996</v>
      </c>
      <c r="AP3" s="152"/>
      <c r="AQ3" s="152"/>
      <c r="AR3" s="152"/>
      <c r="AT3" s="150"/>
      <c r="AU3" s="16" t="s">
        <v>4</v>
      </c>
      <c r="AV3" s="11">
        <v>4.9000000000000004</v>
      </c>
      <c r="AW3" s="11">
        <v>4.99</v>
      </c>
      <c r="AX3" s="11">
        <v>5.07</v>
      </c>
      <c r="AY3" s="147">
        <f t="shared" ref="AY3:AY7" si="3">AVERAGE(AV3:AX3)</f>
        <v>4.9866666666666672</v>
      </c>
      <c r="AZ3" s="147"/>
      <c r="BA3" s="147"/>
      <c r="BB3" s="11">
        <v>4.9000000000000004</v>
      </c>
      <c r="BC3" s="11">
        <v>4.99</v>
      </c>
      <c r="BD3" s="11">
        <v>5.07</v>
      </c>
      <c r="BE3" s="152"/>
      <c r="BF3" s="152"/>
      <c r="BG3" s="152"/>
      <c r="BI3" s="101"/>
      <c r="BJ3" s="152"/>
    </row>
    <row r="4" spans="1:62" x14ac:dyDescent="0.2">
      <c r="A4" s="154"/>
      <c r="B4" s="10" t="s">
        <v>5</v>
      </c>
      <c r="C4" s="11">
        <v>2.0099999999999998</v>
      </c>
      <c r="D4" s="11">
        <v>2.0499999999999998</v>
      </c>
      <c r="E4" s="11">
        <v>1.99</v>
      </c>
      <c r="F4" s="147">
        <f t="shared" si="0"/>
        <v>2.0166666666666666</v>
      </c>
      <c r="G4" s="147"/>
      <c r="H4" s="147"/>
      <c r="I4" s="11">
        <v>2.0099999999999998</v>
      </c>
      <c r="J4" s="11">
        <v>2.0499999999999998</v>
      </c>
      <c r="K4" s="11">
        <v>1.99</v>
      </c>
      <c r="L4" s="152"/>
      <c r="M4" s="152"/>
      <c r="N4" s="152"/>
      <c r="P4" s="150"/>
      <c r="Q4" s="16" t="s">
        <v>5</v>
      </c>
      <c r="R4" s="11">
        <v>1.97</v>
      </c>
      <c r="S4" s="11">
        <v>2.06</v>
      </c>
      <c r="T4" s="11">
        <v>2.0099999999999998</v>
      </c>
      <c r="U4" s="147">
        <f t="shared" si="1"/>
        <v>2.0133333333333332</v>
      </c>
      <c r="V4" s="147"/>
      <c r="W4" s="147"/>
      <c r="X4" s="11">
        <v>1.97</v>
      </c>
      <c r="Y4" s="11">
        <v>2.06</v>
      </c>
      <c r="Z4" s="11">
        <v>2.0099999999999998</v>
      </c>
      <c r="AA4" s="152"/>
      <c r="AB4" s="152"/>
      <c r="AC4" s="152"/>
      <c r="AE4" s="154"/>
      <c r="AF4" s="10" t="s">
        <v>5</v>
      </c>
      <c r="AG4" s="11">
        <v>2.5299999999999998</v>
      </c>
      <c r="AH4" s="11">
        <v>2.5299999999999998</v>
      </c>
      <c r="AI4" s="11">
        <v>2.5299999999999998</v>
      </c>
      <c r="AJ4" s="147">
        <f t="shared" si="2"/>
        <v>2.5299999999999998</v>
      </c>
      <c r="AK4" s="147"/>
      <c r="AL4" s="147"/>
      <c r="AM4" s="11">
        <v>2.5299999999999998</v>
      </c>
      <c r="AN4" s="11">
        <v>2.5299999999999998</v>
      </c>
      <c r="AO4" s="11">
        <v>2.5299999999999998</v>
      </c>
      <c r="AP4" s="152"/>
      <c r="AQ4" s="152"/>
      <c r="AR4" s="152"/>
      <c r="AT4" s="150"/>
      <c r="AU4" s="16" t="s">
        <v>5</v>
      </c>
      <c r="AV4" s="46">
        <v>2.5299999999999998</v>
      </c>
      <c r="AW4" s="46">
        <v>2.5299999999999998</v>
      </c>
      <c r="AX4" s="46">
        <v>2.5299999999999998</v>
      </c>
      <c r="AY4" s="147">
        <f t="shared" si="3"/>
        <v>2.5299999999999998</v>
      </c>
      <c r="AZ4" s="147"/>
      <c r="BA4" s="147"/>
      <c r="BB4" s="46">
        <v>2.5299999999999998</v>
      </c>
      <c r="BC4" s="46">
        <v>2.5299999999999998</v>
      </c>
      <c r="BD4" s="46">
        <v>2.5299999999999998</v>
      </c>
      <c r="BE4" s="152"/>
      <c r="BF4" s="152"/>
      <c r="BG4" s="152"/>
      <c r="BI4" s="101"/>
      <c r="BJ4" s="152"/>
    </row>
    <row r="5" spans="1:62" x14ac:dyDescent="0.2">
      <c r="A5" s="154"/>
      <c r="B5" s="10" t="s">
        <v>6</v>
      </c>
      <c r="C5" s="11">
        <v>0.19</v>
      </c>
      <c r="D5" s="11">
        <v>0.19</v>
      </c>
      <c r="E5" s="11">
        <v>0.19</v>
      </c>
      <c r="F5" s="147">
        <f t="shared" si="0"/>
        <v>0.19000000000000003</v>
      </c>
      <c r="G5" s="147"/>
      <c r="H5" s="147"/>
      <c r="I5" s="11">
        <v>0.19</v>
      </c>
      <c r="J5" s="11">
        <v>0.19</v>
      </c>
      <c r="K5" s="11">
        <v>0.19</v>
      </c>
      <c r="L5" s="152"/>
      <c r="M5" s="152"/>
      <c r="N5" s="152"/>
      <c r="P5" s="150"/>
      <c r="Q5" s="16" t="s">
        <v>6</v>
      </c>
      <c r="R5" s="11">
        <v>0.19</v>
      </c>
      <c r="S5" s="11">
        <v>0.19</v>
      </c>
      <c r="T5" s="11">
        <v>0.19</v>
      </c>
      <c r="U5" s="147">
        <f t="shared" si="1"/>
        <v>0.19000000000000003</v>
      </c>
      <c r="V5" s="147"/>
      <c r="W5" s="147"/>
      <c r="X5" s="11">
        <v>0.19</v>
      </c>
      <c r="Y5" s="11">
        <v>0.19</v>
      </c>
      <c r="Z5" s="11">
        <v>0.19</v>
      </c>
      <c r="AA5" s="152"/>
      <c r="AB5" s="152"/>
      <c r="AC5" s="152"/>
      <c r="AE5" s="154"/>
      <c r="AF5" s="10" t="s">
        <v>6</v>
      </c>
      <c r="AG5" s="11">
        <v>0.35</v>
      </c>
      <c r="AH5" s="11">
        <v>0.35</v>
      </c>
      <c r="AI5" s="11">
        <v>0.35</v>
      </c>
      <c r="AJ5" s="147">
        <f t="shared" si="2"/>
        <v>0.34999999999999992</v>
      </c>
      <c r="AK5" s="147"/>
      <c r="AL5" s="147"/>
      <c r="AM5" s="11">
        <v>0.35</v>
      </c>
      <c r="AN5" s="11">
        <v>0.35</v>
      </c>
      <c r="AO5" s="11">
        <v>0.35</v>
      </c>
      <c r="AP5" s="152"/>
      <c r="AQ5" s="152"/>
      <c r="AR5" s="152"/>
      <c r="AT5" s="150"/>
      <c r="AU5" s="16" t="s">
        <v>6</v>
      </c>
      <c r="AV5" s="46">
        <v>0.35</v>
      </c>
      <c r="AW5" s="46">
        <v>0.35</v>
      </c>
      <c r="AX5" s="46">
        <v>0.35</v>
      </c>
      <c r="AY5" s="147">
        <f t="shared" si="3"/>
        <v>0.34999999999999992</v>
      </c>
      <c r="AZ5" s="147"/>
      <c r="BA5" s="147"/>
      <c r="BB5" s="46">
        <v>0.35</v>
      </c>
      <c r="BC5" s="46">
        <v>0.35</v>
      </c>
      <c r="BD5" s="46">
        <v>0.35</v>
      </c>
      <c r="BE5" s="152"/>
      <c r="BF5" s="152"/>
      <c r="BG5" s="152"/>
      <c r="BI5" s="101"/>
      <c r="BJ5" s="152"/>
    </row>
    <row r="6" spans="1:62" x14ac:dyDescent="0.2">
      <c r="A6" s="154"/>
      <c r="B6" s="10" t="s">
        <v>28</v>
      </c>
      <c r="C6" s="12">
        <f>(C3*C4*2)+(C3*C5*2)+(C5*C4*2)</f>
        <v>26.503799999999995</v>
      </c>
      <c r="D6" s="12">
        <f t="shared" ref="D6:E6" si="4">(D3*D4*2)+(D3*D5*2)+(D5*D4*2)</f>
        <v>26.986999999999995</v>
      </c>
      <c r="E6" s="12">
        <f t="shared" si="4"/>
        <v>26.262199999999996</v>
      </c>
      <c r="F6" s="147">
        <f t="shared" si="0"/>
        <v>26.58433333333333</v>
      </c>
      <c r="G6" s="147"/>
      <c r="H6" s="147"/>
      <c r="I6" s="12">
        <f t="shared" ref="I6" si="5">(I3*I4*2)+(I3*I5*2)+(I5*I4*2)</f>
        <v>26.503799999999995</v>
      </c>
      <c r="J6" s="12">
        <f t="shared" ref="J6" si="6">(J3*J4*2)+(J3*J5*2)+(J5*J4*2)</f>
        <v>26.986999999999995</v>
      </c>
      <c r="K6" s="12">
        <f t="shared" ref="K6" si="7">(K3*K4*2)+(K3*K5*2)+(K5*K4*2)</f>
        <v>26.262199999999996</v>
      </c>
      <c r="L6" s="152"/>
      <c r="M6" s="152"/>
      <c r="N6" s="152"/>
      <c r="P6" s="150"/>
      <c r="Q6" s="16" t="s">
        <v>28</v>
      </c>
      <c r="R6" s="12">
        <f t="shared" ref="R6:T6" si="8">(R3*R4*2)+(R3*R5*2)+(R5*R4*2)</f>
        <v>26.020599999999998</v>
      </c>
      <c r="S6" s="12">
        <f t="shared" si="8"/>
        <v>27.107800000000001</v>
      </c>
      <c r="T6" s="12">
        <f t="shared" si="8"/>
        <v>26.503799999999995</v>
      </c>
      <c r="U6" s="147">
        <f t="shared" si="1"/>
        <v>26.544066666666666</v>
      </c>
      <c r="V6" s="147"/>
      <c r="W6" s="147"/>
      <c r="X6" s="12">
        <f t="shared" ref="X6" si="9">(X3*X4*2)+(X3*X5*2)+(X5*X4*2)</f>
        <v>26.020599999999998</v>
      </c>
      <c r="Y6" s="12">
        <f t="shared" ref="Y6" si="10">(Y3*Y4*2)+(Y3*Y5*2)+(Y5*Y4*2)</f>
        <v>27.107800000000001</v>
      </c>
      <c r="Z6" s="12">
        <f t="shared" ref="Z6" si="11">(Z3*Z4*2)+(Z3*Z5*2)+(Z5*Z4*2)</f>
        <v>26.503799999999995</v>
      </c>
      <c r="AA6" s="152"/>
      <c r="AB6" s="152"/>
      <c r="AC6" s="152"/>
      <c r="AE6" s="154"/>
      <c r="AF6" s="10" t="s">
        <v>28</v>
      </c>
      <c r="AG6" s="12">
        <f t="shared" ref="AG6:AI6" si="12">(AG3*AG4*2)+(AG3*AG5*2)+(AG5*AG4*2)</f>
        <v>32.010999999999996</v>
      </c>
      <c r="AH6" s="12">
        <f t="shared" si="12"/>
        <v>29.534199999999998</v>
      </c>
      <c r="AI6" s="12">
        <f t="shared" si="12"/>
        <v>31.146999999999998</v>
      </c>
      <c r="AJ6" s="147">
        <f t="shared" si="2"/>
        <v>30.897399999999994</v>
      </c>
      <c r="AK6" s="147"/>
      <c r="AL6" s="147"/>
      <c r="AM6" s="12">
        <f t="shared" ref="AM6" si="13">(AM3*AM4*2)+(AM3*AM5*2)+(AM5*AM4*2)</f>
        <v>32.010999999999996</v>
      </c>
      <c r="AN6" s="12">
        <f t="shared" ref="AN6" si="14">(AN3*AN4*2)+(AN3*AN5*2)+(AN5*AN4*2)</f>
        <v>29.534199999999998</v>
      </c>
      <c r="AO6" s="12">
        <f t="shared" ref="AO6" si="15">(AO3*AO4*2)+(AO3*AO5*2)+(AO5*AO4*2)</f>
        <v>31.146999999999998</v>
      </c>
      <c r="AP6" s="152"/>
      <c r="AQ6" s="152"/>
      <c r="AR6" s="152"/>
      <c r="AT6" s="150"/>
      <c r="AU6" s="16" t="s">
        <v>28</v>
      </c>
      <c r="AV6" s="12">
        <f t="shared" ref="AV6:AX6" si="16">(AV3*AV4*2)+(AV3*AV5*2)+(AV5*AV4*2)</f>
        <v>29.995000000000001</v>
      </c>
      <c r="AW6" s="12">
        <f t="shared" si="16"/>
        <v>30.513399999999997</v>
      </c>
      <c r="AX6" s="12">
        <f t="shared" si="16"/>
        <v>30.9742</v>
      </c>
      <c r="AY6" s="147">
        <f t="shared" si="3"/>
        <v>30.494199999999996</v>
      </c>
      <c r="AZ6" s="147"/>
      <c r="BA6" s="147"/>
      <c r="BB6" s="12">
        <f t="shared" ref="BB6" si="17">(BB3*BB4*2)+(BB3*BB5*2)+(BB5*BB4*2)</f>
        <v>29.995000000000001</v>
      </c>
      <c r="BC6" s="12">
        <f t="shared" ref="BC6" si="18">(BC3*BC4*2)+(BC3*BC5*2)+(BC5*BC4*2)</f>
        <v>30.513399999999997</v>
      </c>
      <c r="BD6" s="12">
        <f t="shared" ref="BD6" si="19">(BD3*BD4*2)+(BD3*BD5*2)+(BD5*BD4*2)</f>
        <v>30.9742</v>
      </c>
      <c r="BE6" s="152"/>
      <c r="BF6" s="152"/>
      <c r="BG6" s="152"/>
      <c r="BI6" s="101"/>
      <c r="BJ6" s="152"/>
    </row>
    <row r="7" spans="1:62" x14ac:dyDescent="0.2">
      <c r="A7" s="154"/>
      <c r="B7" s="10" t="s">
        <v>29</v>
      </c>
      <c r="C7" s="12">
        <f t="shared" ref="C7:K7" si="20">C5*C4*C3</f>
        <v>2.2341149999999996</v>
      </c>
      <c r="D7" s="12">
        <f t="shared" si="20"/>
        <v>2.2785749999999996</v>
      </c>
      <c r="E7" s="12">
        <f t="shared" si="20"/>
        <v>2.2118849999999997</v>
      </c>
      <c r="F7" s="147">
        <f t="shared" si="0"/>
        <v>2.2415249999999998</v>
      </c>
      <c r="G7" s="147"/>
      <c r="H7" s="147"/>
      <c r="I7" s="12">
        <f t="shared" si="20"/>
        <v>2.2341149999999996</v>
      </c>
      <c r="J7" s="12">
        <f t="shared" si="20"/>
        <v>2.2785749999999996</v>
      </c>
      <c r="K7" s="12">
        <f t="shared" si="20"/>
        <v>2.2118849999999997</v>
      </c>
      <c r="L7" s="152"/>
      <c r="M7" s="152"/>
      <c r="N7" s="152"/>
      <c r="P7" s="150"/>
      <c r="Q7" s="16" t="s">
        <v>29</v>
      </c>
      <c r="R7" s="12">
        <f t="shared" ref="R7:Z7" si="21">R5*R4*R3</f>
        <v>2.1896550000000001</v>
      </c>
      <c r="S7" s="12">
        <f t="shared" si="21"/>
        <v>2.2896900000000002</v>
      </c>
      <c r="T7" s="12">
        <f t="shared" si="21"/>
        <v>2.2341149999999996</v>
      </c>
      <c r="U7" s="147">
        <f t="shared" si="1"/>
        <v>2.2378199999999997</v>
      </c>
      <c r="V7" s="147"/>
      <c r="W7" s="147"/>
      <c r="X7" s="12">
        <f t="shared" si="21"/>
        <v>2.1896550000000001</v>
      </c>
      <c r="Y7" s="12">
        <f t="shared" si="21"/>
        <v>2.2896900000000002</v>
      </c>
      <c r="Z7" s="12">
        <f t="shared" si="21"/>
        <v>2.2341149999999996</v>
      </c>
      <c r="AA7" s="152"/>
      <c r="AB7" s="152"/>
      <c r="AC7" s="152"/>
      <c r="AE7" s="154"/>
      <c r="AF7" s="10" t="s">
        <v>29</v>
      </c>
      <c r="AG7" s="12">
        <f t="shared" ref="AG7:AO7" si="22">AG5*AG4*AG3</f>
        <v>4.6488749999999994</v>
      </c>
      <c r="AH7" s="12">
        <f t="shared" si="22"/>
        <v>4.2681099999999992</v>
      </c>
      <c r="AI7" s="12">
        <f t="shared" si="22"/>
        <v>4.516049999999999</v>
      </c>
      <c r="AJ7" s="147">
        <f t="shared" si="2"/>
        <v>4.4776783333333325</v>
      </c>
      <c r="AK7" s="147"/>
      <c r="AL7" s="147"/>
      <c r="AM7" s="12">
        <f t="shared" si="22"/>
        <v>4.6488749999999994</v>
      </c>
      <c r="AN7" s="12">
        <f t="shared" si="22"/>
        <v>4.2681099999999992</v>
      </c>
      <c r="AO7" s="12">
        <f t="shared" si="22"/>
        <v>4.516049999999999</v>
      </c>
      <c r="AP7" s="152"/>
      <c r="AQ7" s="152"/>
      <c r="AR7" s="152"/>
      <c r="AT7" s="150"/>
      <c r="AU7" s="16" t="s">
        <v>29</v>
      </c>
      <c r="AV7" s="12">
        <f t="shared" ref="AV7:BD7" si="23">AV5*AV4*AV3</f>
        <v>4.3389499999999996</v>
      </c>
      <c r="AW7" s="12">
        <f t="shared" si="23"/>
        <v>4.4186449999999997</v>
      </c>
      <c r="AX7" s="12">
        <f t="shared" si="23"/>
        <v>4.4894849999999993</v>
      </c>
      <c r="AY7" s="147">
        <f t="shared" si="3"/>
        <v>4.4156933333333326</v>
      </c>
      <c r="AZ7" s="147"/>
      <c r="BA7" s="147"/>
      <c r="BB7" s="12">
        <f t="shared" si="23"/>
        <v>4.3389499999999996</v>
      </c>
      <c r="BC7" s="12">
        <f t="shared" si="23"/>
        <v>4.4186449999999997</v>
      </c>
      <c r="BD7" s="12">
        <f t="shared" si="23"/>
        <v>4.4894849999999993</v>
      </c>
      <c r="BE7" s="152"/>
      <c r="BF7" s="152"/>
      <c r="BG7" s="152"/>
      <c r="BI7" s="101"/>
      <c r="BJ7" s="152"/>
    </row>
    <row r="8" spans="1:62" x14ac:dyDescent="0.2">
      <c r="A8" s="154"/>
      <c r="B8" s="10" t="s">
        <v>35</v>
      </c>
      <c r="C8" s="12">
        <f>C9/C7</f>
        <v>2.2022142996219984</v>
      </c>
      <c r="D8" s="12">
        <f t="shared" ref="D8" si="24">D9/D7</f>
        <v>2.1767990959261825</v>
      </c>
      <c r="E8" s="12">
        <f>E9/E7</f>
        <v>2.1655737074938348</v>
      </c>
      <c r="F8" s="147">
        <f t="shared" si="0"/>
        <v>2.1815290343473386</v>
      </c>
      <c r="G8" s="147"/>
      <c r="H8" s="147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12">
        <f>R9/R7</f>
        <v>2.2103938748341632</v>
      </c>
      <c r="S8" s="12">
        <f t="shared" ref="S8" si="25">S9/S7</f>
        <v>2.1356602858902294</v>
      </c>
      <c r="T8" s="12">
        <f>T9/T7</f>
        <v>2.1977382542975636</v>
      </c>
      <c r="U8" s="147">
        <f>AVERAGE(R8:T8)</f>
        <v>2.1812641383406519</v>
      </c>
      <c r="V8" s="147"/>
      <c r="W8" s="147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12">
        <f>AG9/AG7</f>
        <v>7.1780807184533897</v>
      </c>
      <c r="AH8" s="12">
        <f t="shared" ref="AH8" si="26">AH9/AH7</f>
        <v>7.1764785818547328</v>
      </c>
      <c r="AI8" s="12">
        <f>AI9/AI7</f>
        <v>7.0526234209098675</v>
      </c>
      <c r="AJ8" s="147">
        <f>AVERAGE(AG8:AI8)</f>
        <v>7.13572757373933</v>
      </c>
      <c r="AK8" s="147"/>
      <c r="AL8" s="147"/>
      <c r="AM8" s="148" t="s">
        <v>34</v>
      </c>
      <c r="AN8" s="148"/>
      <c r="AO8" s="148"/>
      <c r="AP8" s="152"/>
      <c r="AQ8" s="152"/>
      <c r="AR8" s="152"/>
      <c r="AT8" s="150"/>
      <c r="AU8" s="16" t="s">
        <v>35</v>
      </c>
      <c r="AV8" s="12">
        <f>AV9/AV7</f>
        <v>7.107710390762743</v>
      </c>
      <c r="AW8" s="12">
        <f t="shared" ref="AW8" si="27">AW9/AW7</f>
        <v>7.1537767799857201</v>
      </c>
      <c r="AX8" s="12">
        <f>AX9/AX7</f>
        <v>7.1656325836927861</v>
      </c>
      <c r="AY8" s="147">
        <f>AVERAGE(AV8:AX8)</f>
        <v>7.142373251480417</v>
      </c>
      <c r="AZ8" s="147"/>
      <c r="BA8" s="147"/>
      <c r="BB8" s="148" t="s">
        <v>34</v>
      </c>
      <c r="BC8" s="148"/>
      <c r="BD8" s="148"/>
      <c r="BE8" s="152"/>
      <c r="BF8" s="152"/>
      <c r="BG8" s="152"/>
      <c r="BI8" s="101"/>
      <c r="BJ8" s="152"/>
    </row>
    <row r="9" spans="1:62" x14ac:dyDescent="0.2">
      <c r="A9" s="154"/>
      <c r="B9" s="10" t="s">
        <v>0</v>
      </c>
      <c r="C9" s="12">
        <v>4.92</v>
      </c>
      <c r="D9" s="12">
        <v>4.96</v>
      </c>
      <c r="E9" s="12">
        <v>4.79</v>
      </c>
      <c r="F9" s="12" t="s">
        <v>34</v>
      </c>
      <c r="G9" s="12" t="s">
        <v>34</v>
      </c>
      <c r="H9" s="12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12">
        <v>4.84</v>
      </c>
      <c r="S9" s="12">
        <v>4.8899999999999997</v>
      </c>
      <c r="T9" s="12">
        <v>4.91</v>
      </c>
      <c r="U9" s="12" t="s">
        <v>34</v>
      </c>
      <c r="V9" s="12" t="s">
        <v>34</v>
      </c>
      <c r="W9" s="12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12">
        <v>33.369999999999997</v>
      </c>
      <c r="AH9" s="12">
        <v>30.63</v>
      </c>
      <c r="AI9" s="12">
        <v>31.85</v>
      </c>
      <c r="AJ9" s="12" t="s">
        <v>34</v>
      </c>
      <c r="AK9" s="12" t="s">
        <v>34</v>
      </c>
      <c r="AL9" s="12" t="s">
        <v>34</v>
      </c>
      <c r="AM9" s="148"/>
      <c r="AN9" s="148"/>
      <c r="AO9" s="148"/>
      <c r="AP9" s="153"/>
      <c r="AQ9" s="153"/>
      <c r="AR9" s="153"/>
      <c r="AT9" s="150"/>
      <c r="AU9" s="16" t="s">
        <v>0</v>
      </c>
      <c r="AV9" s="12">
        <v>30.84</v>
      </c>
      <c r="AW9" s="12">
        <v>31.61</v>
      </c>
      <c r="AX9" s="12">
        <v>32.17</v>
      </c>
      <c r="AY9" s="12" t="s">
        <v>34</v>
      </c>
      <c r="AZ9" s="12" t="s">
        <v>34</v>
      </c>
      <c r="BA9" s="12" t="s">
        <v>34</v>
      </c>
      <c r="BB9" s="148"/>
      <c r="BC9" s="148"/>
      <c r="BD9" s="148"/>
      <c r="BE9" s="153"/>
      <c r="BF9" s="153"/>
      <c r="BG9" s="153"/>
      <c r="BI9" s="101">
        <v>60</v>
      </c>
      <c r="BJ9" s="153"/>
    </row>
    <row r="10" spans="1:62" x14ac:dyDescent="0.2">
      <c r="A10" s="154"/>
      <c r="B10" s="10" t="s">
        <v>12</v>
      </c>
      <c r="C10" s="12">
        <v>4.3415999999999997</v>
      </c>
      <c r="D10" s="12">
        <v>4.3419999999999996</v>
      </c>
      <c r="E10" s="12">
        <v>4.3373999999999997</v>
      </c>
      <c r="F10" s="12">
        <f>$C$9-C10</f>
        <v>0.57840000000000025</v>
      </c>
      <c r="G10" s="17">
        <f>$D$9-D10</f>
        <v>0.61800000000000033</v>
      </c>
      <c r="H10" s="14">
        <f>$E$9-E10</f>
        <v>0.45260000000000034</v>
      </c>
      <c r="I10" s="15">
        <f>(F10/($C$6*(BJ10-$BJ$9)*$F$8))*10000</f>
        <v>66.691100214331314</v>
      </c>
      <c r="J10" s="15">
        <f>(G10/($F$8*$D$6*(BJ10-$BJ$9)))*10000</f>
        <v>69.981236136763414</v>
      </c>
      <c r="K10" s="15">
        <f>(H10/($F$8*$E$6*(BJ10-$BJ$9)))*10000</f>
        <v>52.666103552901674</v>
      </c>
      <c r="L10" s="15">
        <f>AVERAGE(I10:K10)</f>
        <v>63.112813301332132</v>
      </c>
      <c r="M10" s="15">
        <f>_xlfn.STDEV.S(I10:K10)</f>
        <v>9.1954639373434404</v>
      </c>
      <c r="N10" s="15">
        <f>M10^2</f>
        <v>84.556557022983725</v>
      </c>
      <c r="P10" s="150"/>
      <c r="Q10" s="16" t="s">
        <v>12</v>
      </c>
      <c r="R10" s="12">
        <v>4.2445000000000004</v>
      </c>
      <c r="S10" s="12">
        <v>4.33</v>
      </c>
      <c r="T10" s="12">
        <v>4.4661</v>
      </c>
      <c r="U10" s="12">
        <f>$R$9-R10</f>
        <v>0.59549999999999947</v>
      </c>
      <c r="V10" s="12">
        <f>$S$9-S10</f>
        <v>0.55999999999999961</v>
      </c>
      <c r="W10" s="14">
        <f>$T$9-T10</f>
        <v>0.44390000000000018</v>
      </c>
      <c r="X10" s="15">
        <f>(U10/($R$6*(BJ10-$BJ$9)*$U$8))*10000</f>
        <v>69.946331348650546</v>
      </c>
      <c r="Y10" s="15">
        <f>(V10/($S$6*(BJ10-$BJ$9)*$U$8))*10000</f>
        <v>63.138496491982259</v>
      </c>
      <c r="Z10" s="15">
        <f>(W10/($U$8*$T$6*(BJ10-$BJ$9)))*10000</f>
        <v>51.189098480868715</v>
      </c>
      <c r="AA10" s="15">
        <f>AVERAGE(X10:Z10)</f>
        <v>61.42464210716718</v>
      </c>
      <c r="AB10" s="15">
        <f>_xlfn.STDEV.S(X10:Z10)</f>
        <v>9.49533668983414</v>
      </c>
      <c r="AC10" s="15">
        <f>AB10^2</f>
        <v>90.161418853310366</v>
      </c>
      <c r="AE10" s="154"/>
      <c r="AF10" s="10" t="s">
        <v>12</v>
      </c>
      <c r="AG10" s="12">
        <v>33.2746</v>
      </c>
      <c r="AH10" s="12">
        <v>30.5687</v>
      </c>
      <c r="AI10" s="12">
        <v>31.773</v>
      </c>
      <c r="AJ10" s="12">
        <f>$AG$9-AG10</f>
        <v>9.5399999999997931E-2</v>
      </c>
      <c r="AK10" s="12">
        <f>$AH$9-AH10</f>
        <v>6.1299999999999244E-2</v>
      </c>
      <c r="AL10" s="14">
        <f>$AI$9-AI10</f>
        <v>7.7000000000001734E-2</v>
      </c>
      <c r="AM10" s="15">
        <f>(AJ10/($AG$6*(BJ10-$BJ$9)*$AJ$8))*10000</f>
        <v>2.7843229875495075</v>
      </c>
      <c r="AN10" s="15">
        <f>(AK10/($AH$6*(BJ10-$BJ$9)*$AJ$8))*10000</f>
        <v>1.9391247194428587</v>
      </c>
      <c r="AO10" s="15">
        <f>(AL10/($AJ$8*$AI$6*(BJ10-$BJ$9)))*10000</f>
        <v>2.3096436674205623</v>
      </c>
      <c r="AP10" s="15">
        <f>AVERAGE(AM10:AO10)</f>
        <v>2.3443637914709758</v>
      </c>
      <c r="AQ10" s="15">
        <f>_xlfn.STDEV.S(AM10:AO10)</f>
        <v>0.42366749151094585</v>
      </c>
      <c r="AR10" s="15">
        <f>AQ10^2</f>
        <v>0.17949414336317737</v>
      </c>
      <c r="AT10" s="150"/>
      <c r="AU10" s="16" t="s">
        <v>12</v>
      </c>
      <c r="AV10" s="12">
        <v>30.803699999999999</v>
      </c>
      <c r="AW10" s="12">
        <v>31.562899999999999</v>
      </c>
      <c r="AX10" s="12">
        <v>32.119900000000001</v>
      </c>
      <c r="AY10" s="12">
        <f>AV9-AV10</f>
        <v>3.6300000000000665E-2</v>
      </c>
      <c r="AZ10" s="12">
        <f>AW9-AW10</f>
        <v>4.7100000000000364E-2</v>
      </c>
      <c r="BA10" s="14">
        <f>AX9-AX10</f>
        <v>5.0100000000000477E-2</v>
      </c>
      <c r="BB10" s="15">
        <f>(AY10/($AV$6*(BJ10-$BJ$9)*$AY$8))*10000</f>
        <v>1.1295981113211087</v>
      </c>
      <c r="BC10" s="15">
        <f>(AZ10/($AW$6*(BJ10-$BJ$9)*$AY$8))*10000</f>
        <v>1.4407761266476717</v>
      </c>
      <c r="BD10" s="15">
        <f>(BA10/($AY$8*$AX$6*(BJ10-$BJ$9)))*10000</f>
        <v>1.5097457871751947</v>
      </c>
      <c r="BE10" s="15">
        <f>AVERAGE(BB10:BD10)</f>
        <v>1.3600400083813249</v>
      </c>
      <c r="BF10" s="15">
        <f>_xlfn.STDEV.S(BB10:BD10)</f>
        <v>0.20252605871555043</v>
      </c>
      <c r="BG10" s="15">
        <f>BF10^2</f>
        <v>4.1016804458854583E-2</v>
      </c>
      <c r="BI10" s="101">
        <v>60</v>
      </c>
      <c r="BJ10" s="59">
        <v>1.5</v>
      </c>
    </row>
    <row r="11" spans="1:62" x14ac:dyDescent="0.2">
      <c r="A11" s="154"/>
      <c r="B11" s="10" t="s">
        <v>13</v>
      </c>
      <c r="C11" s="12">
        <v>4.2850999999999999</v>
      </c>
      <c r="D11" s="12">
        <v>4.2965999999999998</v>
      </c>
      <c r="E11" s="12">
        <v>4.2766000000000002</v>
      </c>
      <c r="F11" s="24">
        <f t="shared" ref="F11:F16" si="28">$C$9-C11</f>
        <v>0.63490000000000002</v>
      </c>
      <c r="G11" s="17">
        <f t="shared" ref="G11:G17" si="29">$D$9-D11</f>
        <v>0.66340000000000021</v>
      </c>
      <c r="H11" s="14">
        <f t="shared" ref="H11:H17" si="30">$E$9-E11</f>
        <v>0.51339999999999986</v>
      </c>
      <c r="I11" s="15">
        <f>(F11/($C$6*(BJ11-$BJ$9)*$F$8))*10000</f>
        <v>31.373873389210825</v>
      </c>
      <c r="J11" s="15">
        <f t="shared" ref="J11:J17" si="31">(G11/($F$8*$D$6*(BJ11-$BJ$9)))*10000</f>
        <v>32.19525107706577</v>
      </c>
      <c r="K11" s="15">
        <f t="shared" ref="K11:K17" si="32">(H11/($F$8*$E$6*(BJ11-$BJ$9)))*10000</f>
        <v>25.603286627163399</v>
      </c>
      <c r="L11" s="15">
        <f t="shared" ref="L11:L15" si="33">AVERAGE(I11:K11)</f>
        <v>29.724137031146665</v>
      </c>
      <c r="M11" s="15">
        <f t="shared" ref="M11:M17" si="34">_xlfn.STDEV.S(I11:K11)</f>
        <v>3.5923142075176644</v>
      </c>
      <c r="N11" s="15">
        <f t="shared" ref="N11:N17" si="35">M11^2</f>
        <v>12.904721365533264</v>
      </c>
      <c r="P11" s="150"/>
      <c r="Q11" s="16" t="s">
        <v>13</v>
      </c>
      <c r="R11" s="12">
        <v>4.1807999999999996</v>
      </c>
      <c r="S11" s="12">
        <v>4.2708000000000004</v>
      </c>
      <c r="T11" s="12">
        <v>4.4192999999999998</v>
      </c>
      <c r="U11" s="20">
        <f t="shared" ref="U11:U15" si="36">$R$9-R11</f>
        <v>0.65920000000000023</v>
      </c>
      <c r="V11" s="20">
        <f t="shared" ref="V11:V17" si="37">$S$9-S11</f>
        <v>0.61919999999999931</v>
      </c>
      <c r="W11" s="14">
        <f t="shared" ref="W11:W15" si="38">$T$9-T11</f>
        <v>0.49070000000000036</v>
      </c>
      <c r="X11" s="15">
        <f>(U11/($R$6*(BJ11-$BJ$9)*$U$8))*10000</f>
        <v>33.183606783037419</v>
      </c>
      <c r="Y11" s="15">
        <f t="shared" ref="Y11:Y17" si="39">(V11/($S$6*(BJ11-$BJ$9)*$U$8))*10000</f>
        <v>29.919916092731174</v>
      </c>
      <c r="Z11" s="15">
        <f t="shared" ref="Z11:Z17" si="40">(W11/($U$8*$T$6*(BJ11-$BJ$9)))*10000</f>
        <v>24.25110928255619</v>
      </c>
      <c r="AA11" s="15">
        <f t="shared" ref="AA11:AA17" si="41">AVERAGE(X11:Z11)</f>
        <v>29.118210719441592</v>
      </c>
      <c r="AB11" s="15">
        <f t="shared" ref="AB11:AB13" si="42">_xlfn.STDEV.S(X11:Z11)</f>
        <v>4.519892313783278</v>
      </c>
      <c r="AC11" s="15">
        <f t="shared" ref="AC11:AC17" si="43">AB11^2</f>
        <v>20.429426528197155</v>
      </c>
      <c r="AE11" s="154"/>
      <c r="AF11" s="10" t="s">
        <v>13</v>
      </c>
      <c r="AG11" s="12">
        <v>33.145499999999998</v>
      </c>
      <c r="AH11" s="12">
        <v>30.454899999999999</v>
      </c>
      <c r="AI11" s="12">
        <v>31.666</v>
      </c>
      <c r="AJ11" s="20">
        <f>$AG$9-AG11</f>
        <v>0.22449999999999903</v>
      </c>
      <c r="AK11" s="20">
        <f t="shared" ref="AK11:AK17" si="44">$AH$9-AH11</f>
        <v>0.17510000000000048</v>
      </c>
      <c r="AL11" s="14">
        <f t="shared" ref="AL11:AL17" si="45">$AI$9-AI11</f>
        <v>0.18400000000000105</v>
      </c>
      <c r="AM11" s="15">
        <f t="shared" ref="AM11:AM17" si="46">(AJ11/($AG$6*(BJ11-$BJ$9)*$AJ$8))*10000</f>
        <v>2.8080885476409496</v>
      </c>
      <c r="AN11" s="15">
        <f t="shared" ref="AN11:AN17" si="47">(AK11/($AH$6*(BJ11-$BJ$9)*$AJ$8))*10000</f>
        <v>2.3738574111473993</v>
      </c>
      <c r="AO11" s="15">
        <f t="shared" ref="AO11:AO17" si="48">(AL11/($AJ$8*$AI$6*(BJ11-$BJ$9)))*10000</f>
        <v>2.3653493588425398</v>
      </c>
      <c r="AP11" s="15">
        <f t="shared" ref="AP11:AP15" si="49">AVERAGE(AM11:AO11)</f>
        <v>2.5157651058769628</v>
      </c>
      <c r="AQ11" s="15">
        <f t="shared" ref="AQ11:AQ12" si="50">_xlfn.STDEV.S(AM11:AO11)</f>
        <v>0.25319526593533054</v>
      </c>
      <c r="AR11" s="15">
        <f t="shared" ref="AR11:AR17" si="51">AQ11^2</f>
        <v>6.4107842692062753E-2</v>
      </c>
      <c r="AT11" s="150"/>
      <c r="AU11" s="16" t="s">
        <v>13</v>
      </c>
      <c r="AV11" s="12">
        <v>30.767499999999998</v>
      </c>
      <c r="AW11" s="12">
        <v>31.524000000000001</v>
      </c>
      <c r="AX11" s="12">
        <v>32.078499999999998</v>
      </c>
      <c r="AY11" s="12">
        <f t="shared" ref="AY11" si="52">AV10-AV11</f>
        <v>3.6200000000000898E-2</v>
      </c>
      <c r="AZ11" s="12">
        <f t="shared" ref="AZ11:BA13" si="53">AW10-AW11</f>
        <v>3.8899999999998158E-2</v>
      </c>
      <c r="BA11" s="14">
        <f t="shared" si="53"/>
        <v>4.140000000000299E-2</v>
      </c>
      <c r="BB11" s="15">
        <f t="shared" ref="BB11:BB17" si="54">(AY11/($AV$6*(BJ11-$BJ$9)*$AY$8))*10000</f>
        <v>0.48277983034031169</v>
      </c>
      <c r="BC11" s="15">
        <f t="shared" ref="BC11:BC17" si="55">(AZ11/($AW$6*(BJ11-$BJ$9)*$AY$8))*10000</f>
        <v>0.50997444337207765</v>
      </c>
      <c r="BD11" s="15">
        <f t="shared" ref="BD11:BD17" si="56">(BA11/($AY$8*$AX$6*(BJ11-$BJ$9)))*10000</f>
        <v>0.5346747270235841</v>
      </c>
      <c r="BE11" s="15">
        <f t="shared" ref="BE11:BE17" si="57">AVERAGE(BB11:BD11)</f>
        <v>0.50914300024532444</v>
      </c>
      <c r="BF11" s="15">
        <f t="shared" ref="BF11:BF13" si="58">_xlfn.STDEV.S(BB11:BD11)</f>
        <v>2.5957437252098835E-2</v>
      </c>
      <c r="BG11" s="15">
        <f t="shared" ref="BG11:BG17" si="59">BF11^2</f>
        <v>6.7378854869664826E-4</v>
      </c>
      <c r="BI11" s="101">
        <v>60</v>
      </c>
      <c r="BJ11" s="59">
        <f>BJ10+2</f>
        <v>3.5</v>
      </c>
    </row>
    <row r="12" spans="1:62" x14ac:dyDescent="0.2">
      <c r="A12" s="154"/>
      <c r="B12" s="10" t="s">
        <v>14</v>
      </c>
      <c r="C12" s="12">
        <v>4.2691999999999997</v>
      </c>
      <c r="D12" s="12">
        <v>4.2641</v>
      </c>
      <c r="E12" s="12">
        <v>4.2521000000000004</v>
      </c>
      <c r="F12" s="24">
        <f t="shared" si="28"/>
        <v>0.65080000000000027</v>
      </c>
      <c r="G12" s="17">
        <f t="shared" si="29"/>
        <v>0.69589999999999996</v>
      </c>
      <c r="H12" s="14">
        <f t="shared" si="30"/>
        <v>0.5378999999999996</v>
      </c>
      <c r="I12" s="15">
        <f>(F12/($C$6*(BJ12-$BJ$9)*$F$8))*10000</f>
        <v>20.465186731180125</v>
      </c>
      <c r="J12" s="15">
        <f t="shared" si="31"/>
        <v>21.491589685601781</v>
      </c>
      <c r="K12" s="15">
        <f t="shared" si="32"/>
        <v>17.070520086634257</v>
      </c>
      <c r="L12" s="15">
        <f t="shared" si="33"/>
        <v>19.675765501138724</v>
      </c>
      <c r="M12" s="15">
        <f t="shared" si="34"/>
        <v>2.3138395598136832</v>
      </c>
      <c r="N12" s="15">
        <f t="shared" si="35"/>
        <v>5.3538535085587791</v>
      </c>
      <c r="P12" s="150"/>
      <c r="Q12" s="16" t="s">
        <v>14</v>
      </c>
      <c r="R12" s="12">
        <v>4.1601999999999997</v>
      </c>
      <c r="S12" s="12">
        <v>4.2584</v>
      </c>
      <c r="T12" s="12">
        <v>4.3845999999999998</v>
      </c>
      <c r="U12" s="20">
        <f t="shared" si="36"/>
        <v>0.67980000000000018</v>
      </c>
      <c r="V12" s="20">
        <f t="shared" si="37"/>
        <v>0.63159999999999972</v>
      </c>
      <c r="W12" s="14">
        <f t="shared" si="38"/>
        <v>0.52540000000000031</v>
      </c>
      <c r="X12" s="15">
        <f t="shared" ref="X12:X17" si="60">(U12/($R$6*(BJ12-$BJ$9)*$U$8))*10000</f>
        <v>21.776741951368308</v>
      </c>
      <c r="Y12" s="15">
        <f t="shared" si="39"/>
        <v>19.421237524838965</v>
      </c>
      <c r="Z12" s="15">
        <f t="shared" si="40"/>
        <v>16.523839731623681</v>
      </c>
      <c r="AA12" s="15">
        <f t="shared" si="41"/>
        <v>19.240606402610318</v>
      </c>
      <c r="AB12" s="15">
        <f t="shared" si="42"/>
        <v>2.6311054966092886</v>
      </c>
      <c r="AC12" s="15">
        <f t="shared" si="43"/>
        <v>6.9227161342876116</v>
      </c>
      <c r="AE12" s="154"/>
      <c r="AF12" s="10" t="s">
        <v>14</v>
      </c>
      <c r="AG12" s="12">
        <v>33.032200000000003</v>
      </c>
      <c r="AH12" s="12">
        <v>30.361599999999999</v>
      </c>
      <c r="AI12" s="12">
        <v>31.564399999999999</v>
      </c>
      <c r="AJ12" s="20">
        <f t="shared" ref="AJ12:AJ15" si="61">$AG$9-AG12</f>
        <v>0.33779999999999433</v>
      </c>
      <c r="AK12" s="20">
        <f t="shared" si="44"/>
        <v>0.26839999999999975</v>
      </c>
      <c r="AL12" s="14">
        <f t="shared" si="45"/>
        <v>0.2856000000000023</v>
      </c>
      <c r="AM12" s="15">
        <f t="shared" si="46"/>
        <v>2.6888059039286114</v>
      </c>
      <c r="AN12" s="15">
        <f t="shared" si="47"/>
        <v>2.3155616551911726</v>
      </c>
      <c r="AO12" s="15">
        <f t="shared" si="48"/>
        <v>2.3363668172915104</v>
      </c>
      <c r="AP12" s="15">
        <f>AVERAGE(AM12:AO12)</f>
        <v>2.4469114588037648</v>
      </c>
      <c r="AQ12" s="15">
        <f t="shared" si="50"/>
        <v>0.20974485840944562</v>
      </c>
      <c r="AR12" s="15">
        <f t="shared" si="51"/>
        <v>4.3992905629198394E-2</v>
      </c>
      <c r="AT12" s="150"/>
      <c r="AU12" s="16" t="s">
        <v>14</v>
      </c>
      <c r="AV12" s="12">
        <v>30.7529</v>
      </c>
      <c r="AW12" s="12">
        <v>31.511099999999999</v>
      </c>
      <c r="AX12" s="12">
        <v>32.056199999999997</v>
      </c>
      <c r="AY12" s="12">
        <f>AV11-AV12</f>
        <v>1.4599999999997948E-2</v>
      </c>
      <c r="AZ12" s="12">
        <f>AW11-AW12</f>
        <v>1.290000000000191E-2</v>
      </c>
      <c r="BA12" s="14">
        <f t="shared" si="53"/>
        <v>2.2300000000001319E-2</v>
      </c>
      <c r="BB12" s="15">
        <f t="shared" si="54"/>
        <v>0.12390783189545879</v>
      </c>
      <c r="BC12" s="15">
        <f t="shared" si="55"/>
        <v>0.10762022023021178</v>
      </c>
      <c r="BD12" s="15">
        <f t="shared" si="56"/>
        <v>0.18327344068594723</v>
      </c>
      <c r="BE12" s="15">
        <f t="shared" si="57"/>
        <v>0.13826716427053928</v>
      </c>
      <c r="BF12" s="15">
        <f t="shared" si="58"/>
        <v>3.9818277976634613E-2</v>
      </c>
      <c r="BG12" s="15">
        <f t="shared" si="59"/>
        <v>1.585495261024545E-3</v>
      </c>
      <c r="BI12" s="101">
        <v>60</v>
      </c>
      <c r="BJ12" s="59">
        <f>2+BJ11</f>
        <v>5.5</v>
      </c>
    </row>
    <row r="13" spans="1:62" x14ac:dyDescent="0.2">
      <c r="A13" s="154"/>
      <c r="B13" s="10" t="s">
        <v>15</v>
      </c>
      <c r="C13" s="12">
        <v>4.2549999999999999</v>
      </c>
      <c r="D13" s="12">
        <v>4.2431999999999999</v>
      </c>
      <c r="E13" s="12">
        <v>4.2332999999999998</v>
      </c>
      <c r="F13" s="24">
        <f t="shared" si="28"/>
        <v>0.66500000000000004</v>
      </c>
      <c r="G13" s="17">
        <f t="shared" si="29"/>
        <v>0.7168000000000001</v>
      </c>
      <c r="H13" s="14">
        <f t="shared" si="30"/>
        <v>0.55670000000000019</v>
      </c>
      <c r="I13" s="15">
        <f t="shared" ref="I13:I17" si="62">(F13/($C$6*(BJ13-$BJ$9)*$F$8))*10000</f>
        <v>15.335263361870785</v>
      </c>
      <c r="J13" s="15">
        <f t="shared" si="31"/>
        <v>16.233834971790291</v>
      </c>
      <c r="K13" s="15">
        <f>(H13/($F$8*$E$6*(BJ13-$BJ$9)))*10000</f>
        <v>12.955908019399182</v>
      </c>
      <c r="L13" s="15">
        <f>AVERAGE(I13:K13)</f>
        <v>14.841668784353418</v>
      </c>
      <c r="M13" s="15">
        <f>_xlfn.STDEV.S(I13:K13)</f>
        <v>1.6937910088080306</v>
      </c>
      <c r="N13" s="15">
        <f t="shared" si="35"/>
        <v>2.8689279815189259</v>
      </c>
      <c r="P13" s="150"/>
      <c r="Q13" s="16" t="s">
        <v>15</v>
      </c>
      <c r="R13" s="20">
        <v>4.1151</v>
      </c>
      <c r="S13" s="20">
        <v>4.2117000000000004</v>
      </c>
      <c r="T13" s="20">
        <v>4.3640999999999996</v>
      </c>
      <c r="U13" s="20">
        <f t="shared" si="36"/>
        <v>0.72489999999999988</v>
      </c>
      <c r="V13" s="20">
        <f t="shared" si="37"/>
        <v>0.67829999999999924</v>
      </c>
      <c r="W13" s="14">
        <f t="shared" si="38"/>
        <v>0.5459000000000005</v>
      </c>
      <c r="X13" s="15">
        <f t="shared" si="60"/>
        <v>17.02908332313579</v>
      </c>
      <c r="Y13" s="15">
        <f t="shared" si="39"/>
        <v>15.295300775182699</v>
      </c>
      <c r="Z13" s="15">
        <f t="shared" si="40"/>
        <v>12.590281081642821</v>
      </c>
      <c r="AA13" s="15">
        <f t="shared" si="41"/>
        <v>14.971555059987104</v>
      </c>
      <c r="AB13" s="15">
        <f t="shared" si="42"/>
        <v>2.2370404110903639</v>
      </c>
      <c r="AC13" s="15">
        <f t="shared" si="43"/>
        <v>5.0043498008513438</v>
      </c>
      <c r="AE13" s="154"/>
      <c r="AF13" s="10" t="s">
        <v>15</v>
      </c>
      <c r="AG13" s="12">
        <v>32.916800000000002</v>
      </c>
      <c r="AH13" s="12">
        <v>30.2852</v>
      </c>
      <c r="AI13" s="12">
        <v>31.557400000000001</v>
      </c>
      <c r="AJ13" s="20">
        <f t="shared" si="61"/>
        <v>0.45319999999999538</v>
      </c>
      <c r="AK13" s="20">
        <f t="shared" si="44"/>
        <v>0.34479999999999933</v>
      </c>
      <c r="AL13" s="14">
        <f t="shared" si="45"/>
        <v>0.29260000000000019</v>
      </c>
      <c r="AM13" s="15">
        <f t="shared" si="46"/>
        <v>2.6453986959275708</v>
      </c>
      <c r="AN13" s="15">
        <f t="shared" si="47"/>
        <v>2.1814362259833757</v>
      </c>
      <c r="AO13" s="15">
        <f t="shared" si="48"/>
        <v>1.7553291872395891</v>
      </c>
      <c r="AP13" s="15">
        <f t="shared" si="49"/>
        <v>2.1940547030501785</v>
      </c>
      <c r="AQ13" s="15">
        <f>_xlfn.STDEV.S(AM13:AO13)</f>
        <v>0.44516890282973504</v>
      </c>
      <c r="AR13" s="15">
        <f t="shared" si="51"/>
        <v>0.19817535204663009</v>
      </c>
      <c r="AT13" s="150"/>
      <c r="AU13" s="16" t="s">
        <v>15</v>
      </c>
      <c r="AV13" s="12">
        <v>30.671399999999998</v>
      </c>
      <c r="AW13" s="12">
        <v>31.467600000000001</v>
      </c>
      <c r="AX13" s="12">
        <v>32.030700000000003</v>
      </c>
      <c r="AY13" s="12">
        <f>AV12-AV13</f>
        <v>8.1500000000001904E-2</v>
      </c>
      <c r="AZ13" s="12">
        <f>AW12-AW13</f>
        <v>4.3499999999998096E-2</v>
      </c>
      <c r="BA13" s="14">
        <f t="shared" si="53"/>
        <v>2.5499999999993861E-2</v>
      </c>
      <c r="BB13" s="15">
        <f t="shared" si="54"/>
        <v>0.50723000591003209</v>
      </c>
      <c r="BC13" s="15">
        <f t="shared" si="55"/>
        <v>0.26613062211961991</v>
      </c>
      <c r="BD13" s="15">
        <f t="shared" si="56"/>
        <v>0.15368669689803524</v>
      </c>
      <c r="BE13" s="15">
        <f t="shared" si="57"/>
        <v>0.30901577497589577</v>
      </c>
      <c r="BF13" s="15">
        <f t="shared" si="58"/>
        <v>0.18063103301597344</v>
      </c>
      <c r="BG13" s="15">
        <f t="shared" si="59"/>
        <v>3.2627570088417684E-2</v>
      </c>
      <c r="BI13" s="101">
        <v>60</v>
      </c>
      <c r="BJ13" s="59">
        <f t="shared" ref="BJ13" si="63">2+BJ12</f>
        <v>7.5</v>
      </c>
    </row>
    <row r="14" spans="1:62" x14ac:dyDescent="0.2">
      <c r="A14" s="154"/>
      <c r="B14" s="10" t="s">
        <v>36</v>
      </c>
      <c r="C14" s="18">
        <v>4.0869</v>
      </c>
      <c r="D14" s="18">
        <v>4.0891999999999999</v>
      </c>
      <c r="E14" s="18">
        <v>4.0754999999999999</v>
      </c>
      <c r="F14" s="24">
        <f t="shared" si="28"/>
        <v>0.83309999999999995</v>
      </c>
      <c r="G14" s="17">
        <f t="shared" si="29"/>
        <v>0.87080000000000002</v>
      </c>
      <c r="H14" s="14">
        <f t="shared" si="30"/>
        <v>0.71450000000000014</v>
      </c>
      <c r="I14" s="15">
        <f t="shared" si="62"/>
        <v>5.8811452693453496</v>
      </c>
      <c r="J14" s="15">
        <f t="shared" si="31"/>
        <v>6.0372162104114873</v>
      </c>
      <c r="K14" s="15">
        <f t="shared" si="32"/>
        <v>5.0903078343559063</v>
      </c>
      <c r="L14" s="15">
        <f t="shared" si="33"/>
        <v>5.6695564380375814</v>
      </c>
      <c r="M14" s="15">
        <f>_xlfn.STDEV.S(I14:K14)</f>
        <v>0.50767730234046793</v>
      </c>
      <c r="N14" s="15">
        <f t="shared" si="35"/>
        <v>0.25773624331169487</v>
      </c>
      <c r="P14" s="150"/>
      <c r="Q14" s="16" t="s">
        <v>36</v>
      </c>
      <c r="R14" s="18">
        <v>4.00101</v>
      </c>
      <c r="S14" s="18">
        <v>4.0938999999999997</v>
      </c>
      <c r="T14" s="18">
        <v>4.2496999999999998</v>
      </c>
      <c r="U14" s="20">
        <f t="shared" si="36"/>
        <v>0.8389899999999999</v>
      </c>
      <c r="V14" s="20">
        <f t="shared" si="37"/>
        <v>0.79610000000000003</v>
      </c>
      <c r="W14" s="14">
        <f t="shared" si="38"/>
        <v>0.66030000000000033</v>
      </c>
      <c r="X14" s="15">
        <f t="shared" si="60"/>
        <v>6.0334418894982127</v>
      </c>
      <c r="Y14" s="15">
        <f t="shared" si="39"/>
        <v>5.4953961797303705</v>
      </c>
      <c r="Z14" s="15">
        <f t="shared" si="40"/>
        <v>4.6618555006759586</v>
      </c>
      <c r="AA14" s="15">
        <f t="shared" si="41"/>
        <v>5.3968978566348476</v>
      </c>
      <c r="AB14" s="15">
        <f>_xlfn.STDEV.S(X14:Z14)</f>
        <v>0.69107795887301371</v>
      </c>
      <c r="AC14" s="15">
        <f t="shared" si="43"/>
        <v>0.47758874524009082</v>
      </c>
      <c r="AE14" s="154"/>
      <c r="AF14" s="10" t="s">
        <v>36</v>
      </c>
      <c r="AG14" s="11">
        <v>31.573599999999999</v>
      </c>
      <c r="AH14" s="11">
        <v>29.0124</v>
      </c>
      <c r="AI14" s="11">
        <v>30.188600000000001</v>
      </c>
      <c r="AJ14" s="20">
        <f t="shared" si="61"/>
        <v>1.7963999999999984</v>
      </c>
      <c r="AK14" s="20">
        <f>$AH$9-AH14</f>
        <v>1.6175999999999995</v>
      </c>
      <c r="AL14" s="14">
        <f t="shared" si="45"/>
        <v>1.6614000000000004</v>
      </c>
      <c r="AM14" s="15">
        <f t="shared" si="46"/>
        <v>3.2099588081337695</v>
      </c>
      <c r="AN14" s="15">
        <f t="shared" si="47"/>
        <v>3.1328642802251947</v>
      </c>
      <c r="AO14" s="15">
        <f t="shared" si="48"/>
        <v>3.0510802987429928</v>
      </c>
      <c r="AP14" s="15">
        <f t="shared" si="49"/>
        <v>3.1313011290339858</v>
      </c>
      <c r="AQ14" s="15">
        <f>_xlfn.STDEV.S(AM14:AO14)</f>
        <v>7.9450788339661654E-2</v>
      </c>
      <c r="AR14" s="15">
        <f t="shared" si="51"/>
        <v>6.3124277677937164E-3</v>
      </c>
      <c r="AT14" s="150"/>
      <c r="AU14" s="16" t="s">
        <v>36</v>
      </c>
      <c r="AV14" s="18">
        <v>30.389299999999999</v>
      </c>
      <c r="AW14" s="18">
        <v>31.2119</v>
      </c>
      <c r="AX14" s="18">
        <v>31.759499999999999</v>
      </c>
      <c r="AY14" s="13">
        <f t="shared" ref="AY14:AY15" si="64">AV13-AV14</f>
        <v>0.2820999999999998</v>
      </c>
      <c r="AZ14" s="13">
        <f t="shared" ref="AZ14:AZ15" si="65">AW13-AW14</f>
        <v>0.25570000000000093</v>
      </c>
      <c r="BA14" s="14">
        <f t="shared" ref="BA14:BA15" si="66">AX13-AX14</f>
        <v>0.27120000000000388</v>
      </c>
      <c r="BB14" s="15">
        <f t="shared" si="54"/>
        <v>0.53745931388712875</v>
      </c>
      <c r="BC14" s="15">
        <f t="shared" si="55"/>
        <v>0.47888529258261814</v>
      </c>
      <c r="BD14" s="15">
        <f t="shared" si="56"/>
        <v>0.50035812963694826</v>
      </c>
      <c r="BE14" s="15">
        <f t="shared" si="57"/>
        <v>0.50556757870223168</v>
      </c>
      <c r="BF14" s="15">
        <f>_xlfn.STDEV.S(BB14:BD14)</f>
        <v>2.9632461298686495E-2</v>
      </c>
      <c r="BG14" s="15">
        <f t="shared" si="59"/>
        <v>8.7808276261815285E-4</v>
      </c>
      <c r="BI14" s="101">
        <v>60</v>
      </c>
      <c r="BJ14" s="59">
        <f>BJ13+17</f>
        <v>24.5</v>
      </c>
    </row>
    <row r="15" spans="1:62" x14ac:dyDescent="0.2">
      <c r="A15" s="154"/>
      <c r="B15" s="10" t="s">
        <v>37</v>
      </c>
      <c r="C15" s="18">
        <v>4.0656999999999996</v>
      </c>
      <c r="D15" s="18">
        <v>4.0773999999999999</v>
      </c>
      <c r="E15" s="18">
        <v>4.0698999999999996</v>
      </c>
      <c r="F15" s="24">
        <f t="shared" si="28"/>
        <v>0.85430000000000028</v>
      </c>
      <c r="G15" s="17">
        <f t="shared" si="29"/>
        <v>0.88260000000000005</v>
      </c>
      <c r="H15" s="14">
        <f t="shared" si="30"/>
        <v>0.72010000000000041</v>
      </c>
      <c r="I15" s="15">
        <f t="shared" si="62"/>
        <v>5.5756485274703707</v>
      </c>
      <c r="J15" s="15">
        <f t="shared" si="31"/>
        <v>5.6572118532979818</v>
      </c>
      <c r="K15" s="15">
        <f t="shared" si="32"/>
        <v>4.7430186805515078</v>
      </c>
      <c r="L15" s="15">
        <f t="shared" si="33"/>
        <v>5.3252930204399531</v>
      </c>
      <c r="M15" s="15">
        <f t="shared" si="34"/>
        <v>0.50591076209091379</v>
      </c>
      <c r="N15" s="15">
        <f t="shared" si="35"/>
        <v>0.25594569919940918</v>
      </c>
      <c r="P15" s="150"/>
      <c r="Q15" s="16" t="s">
        <v>37</v>
      </c>
      <c r="R15" s="18">
        <v>3.9857</v>
      </c>
      <c r="S15" s="18">
        <v>4.0758000000000001</v>
      </c>
      <c r="T15" s="18">
        <v>4.2388000000000003</v>
      </c>
      <c r="U15" s="20">
        <f t="shared" si="36"/>
        <v>0.85429999999999984</v>
      </c>
      <c r="V15" s="20">
        <f t="shared" si="37"/>
        <v>0.81419999999999959</v>
      </c>
      <c r="W15" s="14">
        <f t="shared" si="38"/>
        <v>0.6711999999999998</v>
      </c>
      <c r="X15" s="15">
        <f t="shared" si="60"/>
        <v>5.6798774650589046</v>
      </c>
      <c r="Y15" s="15">
        <f t="shared" si="39"/>
        <v>5.1961621135888114</v>
      </c>
      <c r="Z15" s="15">
        <f t="shared" si="40"/>
        <v>4.3811655991310792</v>
      </c>
      <c r="AA15" s="15">
        <f t="shared" si="41"/>
        <v>5.0857350592595987</v>
      </c>
      <c r="AB15" s="15">
        <f t="shared" ref="AB15:AB17" si="67">_xlfn.STDEV.S(X15:Z15)</f>
        <v>0.65636021239963216</v>
      </c>
      <c r="AC15" s="15">
        <f t="shared" si="43"/>
        <v>0.43080872842129025</v>
      </c>
      <c r="AE15" s="154"/>
      <c r="AF15" s="10" t="s">
        <v>37</v>
      </c>
      <c r="AG15" s="18">
        <v>31.525500000000001</v>
      </c>
      <c r="AH15" s="18">
        <v>28.968499999999999</v>
      </c>
      <c r="AI15" s="18">
        <v>30.1463</v>
      </c>
      <c r="AJ15" s="20">
        <f t="shared" si="61"/>
        <v>1.8444999999999965</v>
      </c>
      <c r="AK15" s="20">
        <f t="shared" si="44"/>
        <v>1.6615000000000002</v>
      </c>
      <c r="AL15" s="14">
        <f t="shared" si="45"/>
        <v>1.7037000000000013</v>
      </c>
      <c r="AM15" s="15">
        <f t="shared" si="46"/>
        <v>3.0471601700101862</v>
      </c>
      <c r="AN15" s="15">
        <f t="shared" si="47"/>
        <v>2.9750275982834347</v>
      </c>
      <c r="AO15" s="15">
        <f t="shared" si="48"/>
        <v>2.8926291959208479</v>
      </c>
      <c r="AP15" s="15">
        <f t="shared" si="49"/>
        <v>2.9716056547381569</v>
      </c>
      <c r="AQ15" s="15">
        <f t="shared" ref="AQ15" si="68">_xlfn.STDEV.S(AM15:AO15)</f>
        <v>7.7322297957770542E-2</v>
      </c>
      <c r="AR15" s="15">
        <f t="shared" si="51"/>
        <v>5.9787377614702467E-3</v>
      </c>
      <c r="AT15" s="150"/>
      <c r="AU15" s="16" t="s">
        <v>37</v>
      </c>
      <c r="AV15" s="20">
        <v>30.363199999999999</v>
      </c>
      <c r="AW15" s="18">
        <v>31.187100000000001</v>
      </c>
      <c r="AX15" s="18">
        <v>31.744499999999999</v>
      </c>
      <c r="AY15" s="13">
        <f t="shared" si="64"/>
        <v>2.6099999999999568E-2</v>
      </c>
      <c r="AZ15" s="13">
        <f t="shared" si="65"/>
        <v>2.4799999999999045E-2</v>
      </c>
      <c r="BA15" s="14">
        <f t="shared" si="66"/>
        <v>1.5000000000000568E-2</v>
      </c>
      <c r="BB15" s="15">
        <f t="shared" si="54"/>
        <v>4.5973040239326218E-2</v>
      </c>
      <c r="BC15" s="15">
        <f t="shared" si="55"/>
        <v>4.2941050283452235E-2</v>
      </c>
      <c r="BD15" s="15">
        <f t="shared" si="56"/>
        <v>2.558602057126716E-2</v>
      </c>
      <c r="BE15" s="15">
        <f t="shared" si="57"/>
        <v>3.8166703698015204E-2</v>
      </c>
      <c r="BF15" s="15">
        <f t="shared" ref="BF15:BF17" si="69">_xlfn.STDEV.S(BB15:BD15)</f>
        <v>1.1000155986387728E-2</v>
      </c>
      <c r="BG15" s="15">
        <f t="shared" si="59"/>
        <v>1.2100343172486176E-4</v>
      </c>
      <c r="BI15" s="101">
        <v>60</v>
      </c>
      <c r="BJ15" s="11">
        <f>BJ14+2</f>
        <v>26.5</v>
      </c>
    </row>
    <row r="16" spans="1:62" x14ac:dyDescent="0.2">
      <c r="A16" s="154"/>
      <c r="B16" s="10" t="s">
        <v>38</v>
      </c>
      <c r="C16" s="18">
        <v>4.0534999999999997</v>
      </c>
      <c r="D16" s="18">
        <v>4.0674999999999999</v>
      </c>
      <c r="E16" s="18">
        <v>4.0552000000000001</v>
      </c>
      <c r="F16" s="24">
        <f t="shared" si="28"/>
        <v>0.86650000000000027</v>
      </c>
      <c r="G16" s="23">
        <f t="shared" ref="G16" si="70">$D$9-D16</f>
        <v>0.89250000000000007</v>
      </c>
      <c r="H16" s="14">
        <f t="shared" ref="H16" si="71">$E$9-E16</f>
        <v>0.7347999999999999</v>
      </c>
      <c r="I16" s="15">
        <f t="shared" si="62"/>
        <v>5.2584114376972844</v>
      </c>
      <c r="J16" s="15">
        <f t="shared" si="31"/>
        <v>5.3192176164249121</v>
      </c>
      <c r="K16" s="15">
        <f t="shared" si="32"/>
        <v>4.5002038387180638</v>
      </c>
      <c r="L16" s="15">
        <f>AVERAGE(I16:K16)</f>
        <v>5.0259442976134201</v>
      </c>
      <c r="M16" s="15">
        <f t="shared" ref="M16" si="72">_xlfn.STDEV.S(I16:K16)</f>
        <v>0.45631855148841899</v>
      </c>
      <c r="N16" s="15">
        <f t="shared" si="35"/>
        <v>0.20822662043248888</v>
      </c>
      <c r="P16" s="150"/>
      <c r="Q16" s="16" t="s">
        <v>38</v>
      </c>
      <c r="R16" s="18">
        <v>3.9729000000000001</v>
      </c>
      <c r="S16" s="18">
        <v>4.0659999999999998</v>
      </c>
      <c r="T16" s="18">
        <v>4.2202000000000002</v>
      </c>
      <c r="U16" s="23">
        <f>$R$9-R16</f>
        <v>0.86709999999999976</v>
      </c>
      <c r="V16" s="23">
        <f t="shared" ref="V16" si="73">$S$9-S16</f>
        <v>0.82399999999999984</v>
      </c>
      <c r="W16" s="14">
        <f>$T$9-T16</f>
        <v>0.68979999999999997</v>
      </c>
      <c r="X16" s="15">
        <f t="shared" si="60"/>
        <v>5.3604192772473311</v>
      </c>
      <c r="Y16" s="15">
        <f t="shared" si="39"/>
        <v>4.8896730365971255</v>
      </c>
      <c r="Z16" s="15">
        <f t="shared" si="40"/>
        <v>4.1866043955019761</v>
      </c>
      <c r="AA16" s="15">
        <f t="shared" ref="AA16" si="74">AVERAGE(X16:Z16)</f>
        <v>4.8122322364488106</v>
      </c>
      <c r="AB16" s="15">
        <f t="shared" ref="AB16" si="75">_xlfn.STDEV.S(X16:Z16)</f>
        <v>0.59072680005009415</v>
      </c>
      <c r="AC16" s="15">
        <f t="shared" si="43"/>
        <v>0.34895815229742388</v>
      </c>
      <c r="AE16" s="154"/>
      <c r="AF16" s="10" t="s">
        <v>38</v>
      </c>
      <c r="AG16" s="18">
        <v>31.504100000000001</v>
      </c>
      <c r="AH16" s="18">
        <v>28.94</v>
      </c>
      <c r="AI16" s="18">
        <v>30.120999999999999</v>
      </c>
      <c r="AJ16" s="23">
        <f>$AG$9-AG16</f>
        <v>1.8658999999999963</v>
      </c>
      <c r="AK16" s="23">
        <f t="shared" ref="AK16" si="76">$AH$9-AH16</f>
        <v>1.6899999999999977</v>
      </c>
      <c r="AL16" s="14">
        <f t="shared" ref="AL16" si="77">$AI$9-AI16</f>
        <v>1.7290000000000028</v>
      </c>
      <c r="AM16" s="15">
        <f t="shared" si="46"/>
        <v>2.8661967684369021</v>
      </c>
      <c r="AN16" s="15">
        <f t="shared" si="47"/>
        <v>2.8137037656550765</v>
      </c>
      <c r="AO16" s="15">
        <f t="shared" si="48"/>
        <v>2.7295788796787894</v>
      </c>
      <c r="AP16" s="15">
        <f>AVERAGE(AM16:AO16)</f>
        <v>2.8031598045902562</v>
      </c>
      <c r="AQ16" s="15">
        <f t="shared" ref="AQ16" si="78">_xlfn.STDEV.S(AM16:AO16)</f>
        <v>6.8916567082112759E-2</v>
      </c>
      <c r="AR16" s="15">
        <f t="shared" si="51"/>
        <v>4.7494932183833483E-3</v>
      </c>
      <c r="AT16" s="150"/>
      <c r="AU16" s="16" t="s">
        <v>38</v>
      </c>
      <c r="AV16" s="18">
        <v>30.3507</v>
      </c>
      <c r="AW16" s="18">
        <v>31.175999999999998</v>
      </c>
      <c r="AX16" s="18">
        <v>31.719100000000001</v>
      </c>
      <c r="AY16" s="23">
        <f t="shared" ref="AY16:BA17" si="79">AV14-AV16</f>
        <v>3.8599999999998857E-2</v>
      </c>
      <c r="AZ16" s="23">
        <f t="shared" si="79"/>
        <v>3.5900000000001597E-2</v>
      </c>
      <c r="BA16" s="14">
        <f t="shared" si="79"/>
        <v>4.0399999999998215E-2</v>
      </c>
      <c r="BB16" s="15">
        <f t="shared" si="54"/>
        <v>6.3219497023332905E-2</v>
      </c>
      <c r="BC16" s="15">
        <f t="shared" si="55"/>
        <v>5.7798483569843913E-2</v>
      </c>
      <c r="BD16" s="15">
        <f t="shared" si="56"/>
        <v>6.4075774558120163E-2</v>
      </c>
      <c r="BE16" s="15">
        <f t="shared" ref="BE16" si="80">AVERAGE(BB16:BD16)</f>
        <v>6.1697918383765656E-2</v>
      </c>
      <c r="BF16" s="15">
        <f t="shared" ref="BF16" si="81">_xlfn.STDEV.S(BB16:BD16)</f>
        <v>3.4040412314136318E-3</v>
      </c>
      <c r="BG16" s="15">
        <f t="shared" si="59"/>
        <v>1.1587496705164034E-5</v>
      </c>
      <c r="BI16" s="101">
        <v>60</v>
      </c>
      <c r="BJ16" s="11">
        <f>BJ15+2</f>
        <v>28.5</v>
      </c>
    </row>
    <row r="17" spans="1:62" x14ac:dyDescent="0.2">
      <c r="A17" s="154"/>
      <c r="B17" s="10" t="s">
        <v>40</v>
      </c>
      <c r="C17" s="18">
        <v>3.7273000000000001</v>
      </c>
      <c r="D17" s="18">
        <v>3.7744</v>
      </c>
      <c r="E17" s="18">
        <v>3.7383000000000002</v>
      </c>
      <c r="F17" s="24">
        <f>$C$9-C17</f>
        <v>1.1926999999999999</v>
      </c>
      <c r="G17" s="17">
        <f t="shared" si="29"/>
        <v>1.1856</v>
      </c>
      <c r="H17" s="14">
        <f t="shared" si="30"/>
        <v>1.0516999999999999</v>
      </c>
      <c r="I17" s="15">
        <f t="shared" si="62"/>
        <v>2.0942370838941198</v>
      </c>
      <c r="J17" s="15">
        <f t="shared" si="31"/>
        <v>2.0444964162374122</v>
      </c>
      <c r="K17" s="15">
        <f t="shared" si="32"/>
        <v>1.8636465152246122</v>
      </c>
      <c r="L17" s="15">
        <f>AVERAGE(I17:K17)</f>
        <v>2.000793338452048</v>
      </c>
      <c r="M17" s="15">
        <f t="shared" si="34"/>
        <v>0.12134855518615337</v>
      </c>
      <c r="N17" s="15">
        <f t="shared" si="35"/>
        <v>1.472547184576691E-2</v>
      </c>
      <c r="P17" s="150"/>
      <c r="Q17" s="16" t="s">
        <v>40</v>
      </c>
      <c r="R17" s="18">
        <v>3.7382</v>
      </c>
      <c r="S17" s="18">
        <v>3.8332000000000002</v>
      </c>
      <c r="T17" s="18">
        <v>3.9859</v>
      </c>
      <c r="U17" s="20">
        <f>$R$9-R17</f>
        <v>1.1017999999999999</v>
      </c>
      <c r="V17" s="20">
        <f t="shared" si="37"/>
        <v>1.0567999999999995</v>
      </c>
      <c r="W17" s="14">
        <f>$T$9-T17</f>
        <v>0.92410000000000014</v>
      </c>
      <c r="X17" s="15">
        <f t="shared" si="60"/>
        <v>1.9707928212851014</v>
      </c>
      <c r="Y17" s="15">
        <f t="shared" si="39"/>
        <v>1.8144877563286861</v>
      </c>
      <c r="Z17" s="15">
        <f t="shared" si="40"/>
        <v>1.6228049912749853</v>
      </c>
      <c r="AA17" s="15">
        <f t="shared" si="41"/>
        <v>1.8026951896295909</v>
      </c>
      <c r="AB17" s="15">
        <f t="shared" si="67"/>
        <v>0.17429337603822415</v>
      </c>
      <c r="AC17" s="15">
        <f t="shared" si="43"/>
        <v>3.0378180930801808E-2</v>
      </c>
      <c r="AE17" s="154"/>
      <c r="AF17" s="10" t="s">
        <v>40</v>
      </c>
      <c r="AG17" s="18">
        <v>31.427499999999998</v>
      </c>
      <c r="AH17" s="18">
        <v>28.877199999999998</v>
      </c>
      <c r="AI17" s="18">
        <v>30.061</v>
      </c>
      <c r="AJ17" s="20">
        <f>$AG$9-AG17</f>
        <v>1.942499999999999</v>
      </c>
      <c r="AK17" s="20">
        <f t="shared" si="44"/>
        <v>1.7528000000000006</v>
      </c>
      <c r="AL17" s="14">
        <f t="shared" si="45"/>
        <v>1.7890000000000015</v>
      </c>
      <c r="AM17" s="15">
        <f t="shared" si="46"/>
        <v>0.86335079706845341</v>
      </c>
      <c r="AN17" s="15">
        <f t="shared" si="47"/>
        <v>0.84436974062143066</v>
      </c>
      <c r="AO17" s="15">
        <f t="shared" si="48"/>
        <v>0.81718356932203107</v>
      </c>
      <c r="AP17" s="15">
        <f>AVERAGE(AM17:AO17)</f>
        <v>0.84163470233730509</v>
      </c>
      <c r="AQ17" s="15">
        <f>_xlfn.STDEV.S(AM17:AO17)</f>
        <v>2.3204817501097309E-2</v>
      </c>
      <c r="AR17" s="15">
        <f t="shared" si="51"/>
        <v>5.3846355525923192E-4</v>
      </c>
      <c r="AT17" s="150"/>
      <c r="AU17" s="16" t="s">
        <v>40</v>
      </c>
      <c r="AV17" s="18">
        <v>29.78884</v>
      </c>
      <c r="AW17" s="18">
        <v>30.607700000000001</v>
      </c>
      <c r="AX17" s="18">
        <v>31.162600000000001</v>
      </c>
      <c r="AY17" s="13">
        <f t="shared" si="79"/>
        <v>0.57435999999999865</v>
      </c>
      <c r="AZ17" s="13">
        <f t="shared" si="79"/>
        <v>0.57939999999999969</v>
      </c>
      <c r="BA17" s="14">
        <f t="shared" si="79"/>
        <v>0.58189999999999742</v>
      </c>
      <c r="BB17" s="15">
        <f t="shared" si="54"/>
        <v>0.27218021194713199</v>
      </c>
      <c r="BC17" s="15">
        <f t="shared" si="55"/>
        <v>0.26990387266955096</v>
      </c>
      <c r="BD17" s="15">
        <f t="shared" si="56"/>
        <v>0.26703579852191056</v>
      </c>
      <c r="BE17" s="15">
        <f t="shared" si="57"/>
        <v>0.26970662771286452</v>
      </c>
      <c r="BF17" s="15">
        <f t="shared" si="69"/>
        <v>2.5778724856174128E-3</v>
      </c>
      <c r="BG17" s="15">
        <f t="shared" si="59"/>
        <v>6.6454265521032979E-6</v>
      </c>
      <c r="BI17" s="101">
        <v>60</v>
      </c>
      <c r="BJ17" s="11">
        <v>98.5</v>
      </c>
    </row>
    <row r="18" spans="1:62" x14ac:dyDescent="0.2">
      <c r="D18" s="25"/>
      <c r="I18" s="19"/>
      <c r="J18" s="19"/>
      <c r="K18" s="19"/>
      <c r="L18" s="19"/>
      <c r="M18" s="34" t="s">
        <v>45</v>
      </c>
      <c r="N18" s="34">
        <f>SUM(N10:N17)</f>
        <v>106.42069391338406</v>
      </c>
      <c r="X18" s="19"/>
      <c r="Y18" s="19"/>
      <c r="Z18" s="19"/>
      <c r="AA18" s="19"/>
      <c r="AB18" s="34" t="s">
        <v>45</v>
      </c>
      <c r="AC18" s="34">
        <f>SUM(AC10:AC17)</f>
        <v>123.80564512353607</v>
      </c>
      <c r="AM18" s="19"/>
      <c r="AN18" s="19"/>
      <c r="AO18" s="19"/>
      <c r="AP18" s="19"/>
      <c r="AQ18" s="34" t="s">
        <v>45</v>
      </c>
      <c r="AR18" s="34">
        <f>SUM(AR10:AR17)</f>
        <v>0.50334936603397507</v>
      </c>
      <c r="BB18" s="19"/>
      <c r="BC18" s="19"/>
      <c r="BD18" s="19"/>
      <c r="BE18" s="19"/>
      <c r="BF18" s="34" t="s">
        <v>45</v>
      </c>
      <c r="BG18" s="34">
        <f>SUM(BG10:BG17)</f>
        <v>7.6920977474593741E-2</v>
      </c>
    </row>
    <row r="19" spans="1:62" x14ac:dyDescent="0.2">
      <c r="M19" s="33" t="s">
        <v>44</v>
      </c>
      <c r="N19" s="35">
        <f>N10/N18</f>
        <v>0.79454994995432393</v>
      </c>
      <c r="AB19" s="33" t="s">
        <v>44</v>
      </c>
      <c r="AC19" s="35">
        <f>AC10/AC18</f>
        <v>0.7282496590793196</v>
      </c>
      <c r="AQ19" s="33" t="s">
        <v>44</v>
      </c>
      <c r="AR19" s="35">
        <f>AR13/AR18</f>
        <v>0.39371332402404108</v>
      </c>
      <c r="BF19" s="33" t="s">
        <v>44</v>
      </c>
      <c r="BG19" s="35">
        <f>BG10/BG18</f>
        <v>0.53323301140319024</v>
      </c>
    </row>
    <row r="20" spans="1:62" x14ac:dyDescent="0.2">
      <c r="M20" s="120" t="s">
        <v>88</v>
      </c>
      <c r="AB20" s="28"/>
      <c r="AC20" s="30"/>
      <c r="AQ20" s="28"/>
      <c r="AR20" s="30"/>
      <c r="BF20" s="120"/>
    </row>
    <row r="21" spans="1:62" x14ac:dyDescent="0.2">
      <c r="M21" s="33" t="s">
        <v>44</v>
      </c>
      <c r="N21" s="33">
        <v>0.65300000000000002</v>
      </c>
      <c r="AB21" s="28"/>
      <c r="AC21" s="28"/>
      <c r="AQ21" s="28"/>
      <c r="AR21" s="28"/>
      <c r="BF21" s="120"/>
      <c r="BG21" s="120"/>
    </row>
    <row r="22" spans="1:62" x14ac:dyDescent="0.2">
      <c r="AB22" s="30"/>
      <c r="AC22" s="30"/>
      <c r="AQ22" s="30"/>
      <c r="AR22" s="30"/>
    </row>
    <row r="23" spans="1:62" x14ac:dyDescent="0.2">
      <c r="M23" s="123"/>
      <c r="N23" s="123"/>
      <c r="AB23" s="125"/>
      <c r="AC23" s="125"/>
      <c r="AQ23" s="155"/>
      <c r="AR23" s="155"/>
      <c r="BF23" s="123"/>
      <c r="BG23" s="123"/>
    </row>
    <row r="24" spans="1:62" x14ac:dyDescent="0.2">
      <c r="AB24" s="30"/>
      <c r="AC24" s="30"/>
      <c r="AQ24" s="30"/>
      <c r="AR24" s="30"/>
      <c r="BF24" s="37"/>
      <c r="BG24" s="37"/>
    </row>
    <row r="25" spans="1:62" x14ac:dyDescent="0.2">
      <c r="AB25" s="30"/>
      <c r="AC25" s="30"/>
      <c r="AP25" s="36"/>
      <c r="AQ25" s="37"/>
      <c r="AR25" s="37"/>
    </row>
    <row r="26" spans="1:62" x14ac:dyDescent="0.2">
      <c r="AB26" s="30"/>
      <c r="AC26" s="30"/>
      <c r="AQ26" s="30"/>
      <c r="AR26" s="30"/>
    </row>
    <row r="27" spans="1:62" x14ac:dyDescent="0.2">
      <c r="AB27" s="30"/>
      <c r="AC27" s="30"/>
      <c r="AQ27" s="30"/>
      <c r="AR27" s="30"/>
    </row>
    <row r="28" spans="1:62" x14ac:dyDescent="0.2">
      <c r="AB28" s="30"/>
      <c r="AC28" s="30"/>
      <c r="AQ28" s="30"/>
      <c r="AR28" s="30"/>
    </row>
    <row r="29" spans="1:62" x14ac:dyDescent="0.2">
      <c r="AB29" s="30"/>
      <c r="AC29" s="30"/>
    </row>
    <row r="30" spans="1:62" x14ac:dyDescent="0.2">
      <c r="AB30" s="30"/>
      <c r="AC30" s="30"/>
    </row>
    <row r="31" spans="1:62" x14ac:dyDescent="0.2">
      <c r="AB31" s="30"/>
      <c r="AC31" s="30"/>
    </row>
    <row r="32" spans="1:62" x14ac:dyDescent="0.2">
      <c r="AB32" s="30"/>
      <c r="AC32" s="30"/>
    </row>
    <row r="36" spans="1:8" x14ac:dyDescent="0.2">
      <c r="A36" s="51" t="s">
        <v>52</v>
      </c>
      <c r="B36" s="51" t="s">
        <v>2</v>
      </c>
      <c r="C36" s="51" t="s">
        <v>48</v>
      </c>
      <c r="D36" s="51" t="s">
        <v>53</v>
      </c>
      <c r="E36" s="51" t="s">
        <v>54</v>
      </c>
      <c r="F36" s="51" t="s">
        <v>55</v>
      </c>
      <c r="G36" s="51" t="s">
        <v>56</v>
      </c>
      <c r="H36" s="51" t="s">
        <v>57</v>
      </c>
    </row>
    <row r="37" spans="1:8" x14ac:dyDescent="0.2">
      <c r="A37" s="144" t="s">
        <v>47</v>
      </c>
      <c r="B37" s="55" t="s">
        <v>9</v>
      </c>
      <c r="C37" s="52" t="s">
        <v>49</v>
      </c>
      <c r="D37" s="53">
        <f>AR18</f>
        <v>0.50334936603397507</v>
      </c>
      <c r="E37" s="143">
        <f>N21</f>
        <v>0.65300000000000002</v>
      </c>
      <c r="F37" s="54">
        <f>AR19</f>
        <v>0.39371332402404108</v>
      </c>
      <c r="G37" s="52" t="str">
        <f>IF(F37&lt; $N$21,"Si", "No")</f>
        <v>Si</v>
      </c>
      <c r="H37" s="52" t="str">
        <f>IF(F37&lt; $N$21,"Si", "No")</f>
        <v>Si</v>
      </c>
    </row>
    <row r="38" spans="1:8" x14ac:dyDescent="0.2">
      <c r="A38" s="144"/>
      <c r="B38" s="55" t="s">
        <v>3</v>
      </c>
      <c r="C38" s="52" t="s">
        <v>50</v>
      </c>
      <c r="D38" s="53">
        <f>N18</f>
        <v>106.42069391338406</v>
      </c>
      <c r="E38" s="143"/>
      <c r="F38" s="54">
        <f>N19</f>
        <v>0.79454994995432393</v>
      </c>
      <c r="G38" s="52" t="str">
        <f t="shared" ref="G38:G40" si="82">IF(F38&lt; $N$21,"Si", "No")</f>
        <v>No</v>
      </c>
      <c r="H38" s="52" t="str">
        <f t="shared" ref="H38:H40" si="83">IF(F38&lt; $N$21,"Si", "No")</f>
        <v>No</v>
      </c>
    </row>
    <row r="39" spans="1:8" x14ac:dyDescent="0.2">
      <c r="A39" s="145" t="s">
        <v>51</v>
      </c>
      <c r="B39" s="55" t="s">
        <v>9</v>
      </c>
      <c r="C39" s="52" t="s">
        <v>49</v>
      </c>
      <c r="D39" s="53">
        <f>BG18</f>
        <v>7.6920977474593741E-2</v>
      </c>
      <c r="E39" s="143"/>
      <c r="F39" s="54">
        <f>BG19</f>
        <v>0.53323301140319024</v>
      </c>
      <c r="G39" s="52" t="str">
        <f>IF(F39&lt; $N$21,"Si", "No")</f>
        <v>Si</v>
      </c>
      <c r="H39" s="52" t="str">
        <f t="shared" si="83"/>
        <v>Si</v>
      </c>
    </row>
    <row r="40" spans="1:8" x14ac:dyDescent="0.2">
      <c r="A40" s="145"/>
      <c r="B40" s="55" t="s">
        <v>3</v>
      </c>
      <c r="C40" s="52" t="s">
        <v>50</v>
      </c>
      <c r="D40" s="53">
        <f>AC18</f>
        <v>123.80564512353607</v>
      </c>
      <c r="E40" s="143"/>
      <c r="F40" s="54">
        <f>AC19</f>
        <v>0.7282496590793196</v>
      </c>
      <c r="G40" s="52" t="str">
        <f t="shared" si="82"/>
        <v>No</v>
      </c>
      <c r="H40" s="52" t="str">
        <f t="shared" si="83"/>
        <v>No</v>
      </c>
    </row>
  </sheetData>
  <mergeCells count="61">
    <mergeCell ref="BJ2:BJ9"/>
    <mergeCell ref="AC2:AC9"/>
    <mergeCell ref="AQ23:AR23"/>
    <mergeCell ref="AR2:AR9"/>
    <mergeCell ref="BE2:BE9"/>
    <mergeCell ref="BF2:BF9"/>
    <mergeCell ref="AP2:AP9"/>
    <mergeCell ref="AQ2:AQ9"/>
    <mergeCell ref="AJ8:AL8"/>
    <mergeCell ref="AJ6:AL6"/>
    <mergeCell ref="AJ7:AL7"/>
    <mergeCell ref="AY3:BA3"/>
    <mergeCell ref="AY4:BA4"/>
    <mergeCell ref="AY5:BA5"/>
    <mergeCell ref="AY6:BA6"/>
    <mergeCell ref="AY7:BA7"/>
    <mergeCell ref="AJ1:AL1"/>
    <mergeCell ref="AJ3:AL3"/>
    <mergeCell ref="AJ4:AL4"/>
    <mergeCell ref="AJ5:AL5"/>
    <mergeCell ref="BG2:BG9"/>
    <mergeCell ref="AG1:AI1"/>
    <mergeCell ref="AA2:AA9"/>
    <mergeCell ref="AB2:AB9"/>
    <mergeCell ref="F7:H7"/>
    <mergeCell ref="F6:H6"/>
    <mergeCell ref="F5:H5"/>
    <mergeCell ref="F3:H3"/>
    <mergeCell ref="F4:H4"/>
    <mergeCell ref="U7:W7"/>
    <mergeCell ref="U3:W3"/>
    <mergeCell ref="U4:W4"/>
    <mergeCell ref="U5:W5"/>
    <mergeCell ref="U6:W6"/>
    <mergeCell ref="A1:A17"/>
    <mergeCell ref="P1:P17"/>
    <mergeCell ref="AE1:AE17"/>
    <mergeCell ref="F1:H1"/>
    <mergeCell ref="U1:W1"/>
    <mergeCell ref="M2:M9"/>
    <mergeCell ref="F8:H8"/>
    <mergeCell ref="U8:W8"/>
    <mergeCell ref="N2:N9"/>
    <mergeCell ref="R1:T1"/>
    <mergeCell ref="C1:E1"/>
    <mergeCell ref="E37:E40"/>
    <mergeCell ref="A37:A38"/>
    <mergeCell ref="A39:A40"/>
    <mergeCell ref="BB1:BD1"/>
    <mergeCell ref="AY8:BA8"/>
    <mergeCell ref="BB8:BD9"/>
    <mergeCell ref="I1:K1"/>
    <mergeCell ref="I8:K9"/>
    <mergeCell ref="X1:Z1"/>
    <mergeCell ref="X8:Z9"/>
    <mergeCell ref="AM1:AO1"/>
    <mergeCell ref="AM8:AO9"/>
    <mergeCell ref="AY1:BA1"/>
    <mergeCell ref="AV1:AX1"/>
    <mergeCell ref="AT1:AT17"/>
    <mergeCell ref="L2:L9"/>
  </mergeCells>
  <pageMargins left="0.7" right="0.7" top="0.75" bottom="0.75" header="0.3" footer="0.3"/>
  <pageSetup orientation="portrait" horizontalDpi="0" verticalDpi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topLeftCell="A5" zoomScale="75" zoomScaleNormal="81" zoomScalePageLayoutView="81" workbookViewId="0">
      <selection activeCell="H37" sqref="G36:H37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5" bestFit="1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0" t="s">
        <v>75</v>
      </c>
      <c r="B1" s="39" t="s">
        <v>2</v>
      </c>
      <c r="C1" s="146" t="s">
        <v>9</v>
      </c>
      <c r="D1" s="146"/>
      <c r="E1" s="146"/>
      <c r="F1" s="146" t="s">
        <v>9</v>
      </c>
      <c r="G1" s="146"/>
      <c r="H1" s="146"/>
      <c r="I1" s="146" t="s">
        <v>42</v>
      </c>
      <c r="J1" s="146"/>
      <c r="K1" s="146"/>
      <c r="L1" s="22" t="s">
        <v>41</v>
      </c>
      <c r="M1" s="22" t="s">
        <v>39</v>
      </c>
      <c r="N1" s="22" t="s">
        <v>43</v>
      </c>
      <c r="P1" s="150" t="s">
        <v>76</v>
      </c>
      <c r="Q1" s="39" t="s">
        <v>2</v>
      </c>
      <c r="R1" s="146" t="s">
        <v>9</v>
      </c>
      <c r="S1" s="146"/>
      <c r="T1" s="146"/>
      <c r="U1" s="146" t="s">
        <v>9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72</v>
      </c>
      <c r="AF1" s="82" t="s">
        <v>2</v>
      </c>
      <c r="AG1" s="174" t="s">
        <v>9</v>
      </c>
      <c r="AH1" s="175"/>
      <c r="AI1" s="176"/>
      <c r="AJ1" s="174" t="s">
        <v>9</v>
      </c>
      <c r="AK1" s="175"/>
      <c r="AL1" s="176"/>
      <c r="AM1" s="174" t="s">
        <v>42</v>
      </c>
      <c r="AN1" s="175"/>
      <c r="AO1" s="176"/>
      <c r="AP1" s="83" t="s">
        <v>41</v>
      </c>
      <c r="AQ1" s="83" t="s">
        <v>39</v>
      </c>
      <c r="AR1" s="83" t="s">
        <v>43</v>
      </c>
      <c r="AS1" s="37"/>
      <c r="AT1" s="154" t="s">
        <v>73</v>
      </c>
      <c r="AU1" s="82" t="s">
        <v>2</v>
      </c>
      <c r="AV1" s="174" t="s">
        <v>9</v>
      </c>
      <c r="AW1" s="175"/>
      <c r="AX1" s="176"/>
      <c r="AY1" s="174" t="s">
        <v>9</v>
      </c>
      <c r="AZ1" s="175"/>
      <c r="BA1" s="176"/>
      <c r="BB1" s="174" t="s">
        <v>42</v>
      </c>
      <c r="BC1" s="175"/>
      <c r="BD1" s="176"/>
      <c r="BE1" s="83" t="s">
        <v>41</v>
      </c>
      <c r="BF1" s="83" t="s">
        <v>39</v>
      </c>
      <c r="BG1" s="83" t="s">
        <v>43</v>
      </c>
      <c r="BH1" s="1"/>
      <c r="BI1" s="48" t="s">
        <v>46</v>
      </c>
      <c r="BJ1" s="32" t="s">
        <v>30</v>
      </c>
    </row>
    <row r="2" spans="1:62" x14ac:dyDescent="0.2">
      <c r="A2" s="150"/>
      <c r="B2" s="16" t="s">
        <v>1</v>
      </c>
      <c r="C2" s="101">
        <v>1</v>
      </c>
      <c r="D2" s="101">
        <v>2</v>
      </c>
      <c r="E2" s="101">
        <v>3</v>
      </c>
      <c r="F2" s="101" t="s">
        <v>31</v>
      </c>
      <c r="G2" s="101" t="s">
        <v>32</v>
      </c>
      <c r="H2" s="101" t="s">
        <v>33</v>
      </c>
      <c r="I2" s="101">
        <v>1</v>
      </c>
      <c r="J2" s="101">
        <v>2</v>
      </c>
      <c r="K2" s="101">
        <v>3</v>
      </c>
      <c r="L2" s="151"/>
      <c r="M2" s="151"/>
      <c r="N2" s="151"/>
      <c r="P2" s="150"/>
      <c r="Q2" s="16" t="s">
        <v>1</v>
      </c>
      <c r="R2" s="101">
        <v>1</v>
      </c>
      <c r="S2" s="101">
        <v>2</v>
      </c>
      <c r="T2" s="101">
        <v>3</v>
      </c>
      <c r="U2" s="101" t="s">
        <v>31</v>
      </c>
      <c r="V2" s="101" t="s">
        <v>32</v>
      </c>
      <c r="W2" s="101" t="s">
        <v>33</v>
      </c>
      <c r="X2" s="101">
        <v>1</v>
      </c>
      <c r="Y2" s="101">
        <v>2</v>
      </c>
      <c r="Z2" s="101">
        <v>3</v>
      </c>
      <c r="AA2" s="151"/>
      <c r="AB2" s="151"/>
      <c r="AC2" s="151"/>
      <c r="AE2" s="154"/>
      <c r="AF2" s="10" t="s">
        <v>1</v>
      </c>
      <c r="AG2" s="101">
        <v>1</v>
      </c>
      <c r="AH2" s="101">
        <v>2</v>
      </c>
      <c r="AI2" s="101">
        <v>3</v>
      </c>
      <c r="AJ2" s="101" t="s">
        <v>31</v>
      </c>
      <c r="AK2" s="101" t="s">
        <v>32</v>
      </c>
      <c r="AL2" s="101" t="s">
        <v>33</v>
      </c>
      <c r="AM2" s="101">
        <v>1</v>
      </c>
      <c r="AN2" s="101">
        <v>2</v>
      </c>
      <c r="AO2" s="101">
        <v>3</v>
      </c>
      <c r="AP2" s="151"/>
      <c r="AQ2" s="151"/>
      <c r="AR2" s="151"/>
      <c r="AS2" s="42"/>
      <c r="AT2" s="154"/>
      <c r="AU2" s="10" t="s">
        <v>1</v>
      </c>
      <c r="AV2" s="101">
        <v>1</v>
      </c>
      <c r="AW2" s="101">
        <v>2</v>
      </c>
      <c r="AX2" s="101">
        <v>3</v>
      </c>
      <c r="AY2" s="101" t="s">
        <v>31</v>
      </c>
      <c r="AZ2" s="101" t="s">
        <v>32</v>
      </c>
      <c r="BA2" s="101" t="s">
        <v>33</v>
      </c>
      <c r="BB2" s="101">
        <v>1</v>
      </c>
      <c r="BC2" s="101">
        <v>2</v>
      </c>
      <c r="BD2" s="101">
        <v>3</v>
      </c>
      <c r="BE2" s="151"/>
      <c r="BF2" s="151"/>
      <c r="BG2" s="151"/>
      <c r="BI2" s="101"/>
      <c r="BJ2" s="101"/>
    </row>
    <row r="3" spans="1:62" x14ac:dyDescent="0.2">
      <c r="A3" s="150"/>
      <c r="B3" s="16" t="s">
        <v>4</v>
      </c>
      <c r="C3" s="101">
        <v>5.09</v>
      </c>
      <c r="D3" s="101">
        <v>4.9000000000000004</v>
      </c>
      <c r="E3" s="101">
        <v>4.8600000000000003</v>
      </c>
      <c r="F3" s="171">
        <f t="shared" ref="F3:F7" si="0">AVERAGE(C3:E3)</f>
        <v>4.95</v>
      </c>
      <c r="G3" s="172"/>
      <c r="H3" s="173"/>
      <c r="I3" s="101">
        <v>5.09</v>
      </c>
      <c r="J3" s="101">
        <v>4.9000000000000004</v>
      </c>
      <c r="K3" s="101">
        <v>4.8600000000000003</v>
      </c>
      <c r="L3" s="152"/>
      <c r="M3" s="152"/>
      <c r="N3" s="152"/>
      <c r="P3" s="150"/>
      <c r="Q3" s="16" t="s">
        <v>4</v>
      </c>
      <c r="R3" s="101">
        <v>5.0199999999999996</v>
      </c>
      <c r="S3" s="101">
        <v>5.05</v>
      </c>
      <c r="T3" s="101">
        <v>4.88</v>
      </c>
      <c r="U3" s="147">
        <f t="shared" ref="U3:U7" si="1">AVERAGE(R3:T3)</f>
        <v>4.9833333333333334</v>
      </c>
      <c r="V3" s="147"/>
      <c r="W3" s="147"/>
      <c r="X3" s="101">
        <v>5.0199999999999996</v>
      </c>
      <c r="Y3" s="101">
        <v>5.05</v>
      </c>
      <c r="Z3" s="101">
        <v>4.88</v>
      </c>
      <c r="AA3" s="152"/>
      <c r="AB3" s="152"/>
      <c r="AC3" s="152"/>
      <c r="AE3" s="154"/>
      <c r="AF3" s="10" t="s">
        <v>4</v>
      </c>
      <c r="AG3" s="101">
        <v>4.79</v>
      </c>
      <c r="AH3" s="101">
        <v>4.8</v>
      </c>
      <c r="AI3" s="101">
        <v>4.97</v>
      </c>
      <c r="AJ3" s="147">
        <f t="shared" ref="AJ3:AJ7" si="2">AVERAGE(AG3:AI3)</f>
        <v>4.8533333333333326</v>
      </c>
      <c r="AK3" s="147"/>
      <c r="AL3" s="147"/>
      <c r="AM3" s="101">
        <v>4.79</v>
      </c>
      <c r="AN3" s="101">
        <v>4.8</v>
      </c>
      <c r="AO3" s="101">
        <v>4.97</v>
      </c>
      <c r="AP3" s="152"/>
      <c r="AQ3" s="152"/>
      <c r="AR3" s="152"/>
      <c r="AS3" s="42"/>
      <c r="AT3" s="154"/>
      <c r="AU3" s="10" t="s">
        <v>4</v>
      </c>
      <c r="AV3" s="101">
        <v>4.9800000000000004</v>
      </c>
      <c r="AW3" s="101">
        <v>4.79</v>
      </c>
      <c r="AX3" s="101">
        <v>4.7</v>
      </c>
      <c r="AY3" s="147">
        <f t="shared" ref="AY3:AY7" si="3">AVERAGE(AV3:AX3)</f>
        <v>4.8233333333333333</v>
      </c>
      <c r="AZ3" s="147"/>
      <c r="BA3" s="147"/>
      <c r="BB3" s="101">
        <v>4.9800000000000004</v>
      </c>
      <c r="BC3" s="101">
        <v>4.79</v>
      </c>
      <c r="BD3" s="101">
        <v>4.7</v>
      </c>
      <c r="BE3" s="152"/>
      <c r="BF3" s="152"/>
      <c r="BG3" s="152"/>
      <c r="BI3" s="101"/>
      <c r="BJ3" s="101"/>
    </row>
    <row r="4" spans="1:62" x14ac:dyDescent="0.2">
      <c r="A4" s="150"/>
      <c r="B4" s="16" t="s">
        <v>5</v>
      </c>
      <c r="C4" s="101">
        <v>2.5299999999999998</v>
      </c>
      <c r="D4" s="101">
        <v>2.5299999999999998</v>
      </c>
      <c r="E4" s="101">
        <v>2.5299999999999998</v>
      </c>
      <c r="F4" s="171">
        <f t="shared" si="0"/>
        <v>2.5299999999999998</v>
      </c>
      <c r="G4" s="172"/>
      <c r="H4" s="173"/>
      <c r="I4" s="101">
        <v>2.5299999999999998</v>
      </c>
      <c r="J4" s="101">
        <v>2.5299999999999998</v>
      </c>
      <c r="K4" s="101">
        <v>2.5299999999999998</v>
      </c>
      <c r="L4" s="152"/>
      <c r="M4" s="152"/>
      <c r="N4" s="152"/>
      <c r="P4" s="150"/>
      <c r="Q4" s="16" t="s">
        <v>5</v>
      </c>
      <c r="R4" s="101">
        <v>2.5299999999999998</v>
      </c>
      <c r="S4" s="101">
        <v>2.5299999999999998</v>
      </c>
      <c r="T4" s="101">
        <v>2.5299999999999998</v>
      </c>
      <c r="U4" s="147">
        <f t="shared" si="1"/>
        <v>2.5299999999999998</v>
      </c>
      <c r="V4" s="147"/>
      <c r="W4" s="147"/>
      <c r="X4" s="101">
        <v>2.5299999999999998</v>
      </c>
      <c r="Y4" s="101">
        <v>2.5299999999999998</v>
      </c>
      <c r="Z4" s="101">
        <v>2.5299999999999998</v>
      </c>
      <c r="AA4" s="152"/>
      <c r="AB4" s="152"/>
      <c r="AC4" s="152"/>
      <c r="AE4" s="154"/>
      <c r="AF4" s="10" t="s">
        <v>5</v>
      </c>
      <c r="AG4" s="101">
        <v>2.5299999999999998</v>
      </c>
      <c r="AH4" s="101">
        <v>2.5299999999999998</v>
      </c>
      <c r="AI4" s="101">
        <v>2.5299999999999998</v>
      </c>
      <c r="AJ4" s="147">
        <f t="shared" si="2"/>
        <v>2.5299999999999998</v>
      </c>
      <c r="AK4" s="147"/>
      <c r="AL4" s="147"/>
      <c r="AM4" s="101">
        <v>2.5299999999999998</v>
      </c>
      <c r="AN4" s="101">
        <v>2.5299999999999998</v>
      </c>
      <c r="AO4" s="101">
        <v>2.5299999999999998</v>
      </c>
      <c r="AP4" s="152"/>
      <c r="AQ4" s="152"/>
      <c r="AR4" s="152"/>
      <c r="AS4" s="42"/>
      <c r="AT4" s="154"/>
      <c r="AU4" s="10" t="s">
        <v>5</v>
      </c>
      <c r="AV4" s="101">
        <v>2.5299999999999998</v>
      </c>
      <c r="AW4" s="101">
        <v>2.5299999999999998</v>
      </c>
      <c r="AX4" s="101">
        <v>2.5299999999999998</v>
      </c>
      <c r="AY4" s="147">
        <f t="shared" si="3"/>
        <v>2.5299999999999998</v>
      </c>
      <c r="AZ4" s="147"/>
      <c r="BA4" s="147"/>
      <c r="BB4" s="101">
        <v>2.5299999999999998</v>
      </c>
      <c r="BC4" s="101">
        <v>2.5299999999999998</v>
      </c>
      <c r="BD4" s="101">
        <v>2.5299999999999998</v>
      </c>
      <c r="BE4" s="152"/>
      <c r="BF4" s="152"/>
      <c r="BG4" s="152"/>
      <c r="BI4" s="101"/>
      <c r="BJ4" s="101"/>
    </row>
    <row r="5" spans="1:62" x14ac:dyDescent="0.2">
      <c r="A5" s="150"/>
      <c r="B5" s="16" t="s">
        <v>6</v>
      </c>
      <c r="C5" s="101">
        <v>0.35</v>
      </c>
      <c r="D5" s="101">
        <v>0.35</v>
      </c>
      <c r="E5" s="101">
        <v>0.35</v>
      </c>
      <c r="F5" s="171">
        <f t="shared" si="0"/>
        <v>0.34999999999999992</v>
      </c>
      <c r="G5" s="172"/>
      <c r="H5" s="173"/>
      <c r="I5" s="101">
        <v>0.35</v>
      </c>
      <c r="J5" s="101">
        <v>0.35</v>
      </c>
      <c r="K5" s="101">
        <v>0.35</v>
      </c>
      <c r="L5" s="152"/>
      <c r="M5" s="152"/>
      <c r="N5" s="152"/>
      <c r="P5" s="150"/>
      <c r="Q5" s="16" t="s">
        <v>6</v>
      </c>
      <c r="R5" s="101">
        <v>0.35</v>
      </c>
      <c r="S5" s="101">
        <v>0.35</v>
      </c>
      <c r="T5" s="101">
        <v>0.35</v>
      </c>
      <c r="U5" s="147">
        <f t="shared" si="1"/>
        <v>0.34999999999999992</v>
      </c>
      <c r="V5" s="147"/>
      <c r="W5" s="147"/>
      <c r="X5" s="101">
        <v>0.35</v>
      </c>
      <c r="Y5" s="101">
        <v>0.35</v>
      </c>
      <c r="Z5" s="101">
        <v>0.35</v>
      </c>
      <c r="AA5" s="152"/>
      <c r="AB5" s="152"/>
      <c r="AC5" s="152"/>
      <c r="AE5" s="154"/>
      <c r="AF5" s="10" t="s">
        <v>6</v>
      </c>
      <c r="AG5" s="101">
        <v>0.35</v>
      </c>
      <c r="AH5" s="101">
        <v>0.35</v>
      </c>
      <c r="AI5" s="101">
        <v>0.35</v>
      </c>
      <c r="AJ5" s="147">
        <f t="shared" si="2"/>
        <v>0.34999999999999992</v>
      </c>
      <c r="AK5" s="147"/>
      <c r="AL5" s="147"/>
      <c r="AM5" s="101">
        <v>0.35</v>
      </c>
      <c r="AN5" s="101">
        <v>0.35</v>
      </c>
      <c r="AO5" s="101">
        <v>0.35</v>
      </c>
      <c r="AP5" s="152"/>
      <c r="AQ5" s="152"/>
      <c r="AR5" s="152"/>
      <c r="AS5" s="42"/>
      <c r="AT5" s="154"/>
      <c r="AU5" s="10" t="s">
        <v>6</v>
      </c>
      <c r="AV5" s="101">
        <v>0.35</v>
      </c>
      <c r="AW5" s="101">
        <v>0.35</v>
      </c>
      <c r="AX5" s="101">
        <v>0.35</v>
      </c>
      <c r="AY5" s="147">
        <f t="shared" si="3"/>
        <v>0.34999999999999992</v>
      </c>
      <c r="AZ5" s="147"/>
      <c r="BA5" s="147"/>
      <c r="BB5" s="101">
        <v>0.35</v>
      </c>
      <c r="BC5" s="101">
        <v>0.35</v>
      </c>
      <c r="BD5" s="101">
        <v>0.35</v>
      </c>
      <c r="BE5" s="152"/>
      <c r="BF5" s="152"/>
      <c r="BG5" s="152"/>
      <c r="BI5" s="101"/>
      <c r="BJ5" s="101"/>
    </row>
    <row r="6" spans="1:62" x14ac:dyDescent="0.2">
      <c r="A6" s="150"/>
      <c r="B6" s="16" t="s">
        <v>28</v>
      </c>
      <c r="C6" s="111">
        <f t="shared" ref="C6:K6" si="4">(C3*C4*2)+(C3*C5*2)+(C5*C4*2)</f>
        <v>31.089399999999998</v>
      </c>
      <c r="D6" s="111">
        <f t="shared" si="4"/>
        <v>29.995000000000001</v>
      </c>
      <c r="E6" s="111">
        <f t="shared" si="4"/>
        <v>29.764600000000002</v>
      </c>
      <c r="F6" s="171">
        <f t="shared" si="0"/>
        <v>30.283000000000001</v>
      </c>
      <c r="G6" s="172"/>
      <c r="H6" s="173"/>
      <c r="I6" s="111">
        <f t="shared" si="4"/>
        <v>31.089399999999998</v>
      </c>
      <c r="J6" s="111">
        <f t="shared" si="4"/>
        <v>29.995000000000001</v>
      </c>
      <c r="K6" s="111">
        <f t="shared" si="4"/>
        <v>29.764600000000002</v>
      </c>
      <c r="L6" s="152"/>
      <c r="M6" s="152"/>
      <c r="N6" s="152"/>
      <c r="P6" s="150"/>
      <c r="Q6" s="16" t="s">
        <v>28</v>
      </c>
      <c r="R6" s="111">
        <f t="shared" ref="R6:Z6" si="5">(R3*R4*2)+(R3*R5*2)+(R5*R4*2)</f>
        <v>30.686199999999996</v>
      </c>
      <c r="S6" s="111">
        <f t="shared" si="5"/>
        <v>30.858999999999998</v>
      </c>
      <c r="T6" s="111">
        <f t="shared" si="5"/>
        <v>29.879799999999999</v>
      </c>
      <c r="U6" s="147">
        <f t="shared" si="1"/>
        <v>30.474999999999998</v>
      </c>
      <c r="V6" s="147"/>
      <c r="W6" s="147"/>
      <c r="X6" s="111">
        <f t="shared" si="5"/>
        <v>30.686199999999996</v>
      </c>
      <c r="Y6" s="111">
        <f t="shared" si="5"/>
        <v>30.858999999999998</v>
      </c>
      <c r="Z6" s="111">
        <f t="shared" si="5"/>
        <v>29.879799999999999</v>
      </c>
      <c r="AA6" s="152"/>
      <c r="AB6" s="152"/>
      <c r="AC6" s="152"/>
      <c r="AE6" s="154"/>
      <c r="AF6" s="10" t="s">
        <v>28</v>
      </c>
      <c r="AG6" s="111">
        <f t="shared" ref="AG6:AO6" si="6">(AG3*AG4*2)+(AG3*AG5*2)+(AG5*AG4*2)</f>
        <v>29.361399999999996</v>
      </c>
      <c r="AH6" s="111">
        <f t="shared" si="6"/>
        <v>29.418999999999997</v>
      </c>
      <c r="AI6" s="111">
        <f t="shared" si="6"/>
        <v>30.398199999999996</v>
      </c>
      <c r="AJ6" s="147">
        <f t="shared" si="2"/>
        <v>29.726199999999995</v>
      </c>
      <c r="AK6" s="147"/>
      <c r="AL6" s="147"/>
      <c r="AM6" s="111">
        <f t="shared" si="6"/>
        <v>29.361399999999996</v>
      </c>
      <c r="AN6" s="111">
        <f t="shared" si="6"/>
        <v>29.418999999999997</v>
      </c>
      <c r="AO6" s="111">
        <f t="shared" si="6"/>
        <v>30.398199999999996</v>
      </c>
      <c r="AP6" s="152"/>
      <c r="AQ6" s="152"/>
      <c r="AR6" s="152"/>
      <c r="AS6" s="42"/>
      <c r="AT6" s="154"/>
      <c r="AU6" s="10" t="s">
        <v>28</v>
      </c>
      <c r="AV6" s="111">
        <f t="shared" ref="AV6:BD6" si="7">(AV3*AV4*2)+(AV3*AV5*2)+(AV5*AV4*2)</f>
        <v>30.4558</v>
      </c>
      <c r="AW6" s="111">
        <f t="shared" si="7"/>
        <v>29.361399999999996</v>
      </c>
      <c r="AX6" s="111">
        <f t="shared" si="7"/>
        <v>28.843</v>
      </c>
      <c r="AY6" s="147">
        <f t="shared" si="3"/>
        <v>29.5534</v>
      </c>
      <c r="AZ6" s="147"/>
      <c r="BA6" s="147"/>
      <c r="BB6" s="111">
        <f t="shared" si="7"/>
        <v>30.4558</v>
      </c>
      <c r="BC6" s="111">
        <f t="shared" si="7"/>
        <v>29.361399999999996</v>
      </c>
      <c r="BD6" s="111">
        <f t="shared" si="7"/>
        <v>28.843</v>
      </c>
      <c r="BE6" s="152"/>
      <c r="BF6" s="152"/>
      <c r="BG6" s="152"/>
      <c r="BI6" s="101"/>
      <c r="BJ6" s="101"/>
    </row>
    <row r="7" spans="1:62" x14ac:dyDescent="0.2">
      <c r="A7" s="150"/>
      <c r="B7" s="16" t="s">
        <v>29</v>
      </c>
      <c r="C7" s="111">
        <f t="shared" ref="C7:K7" si="8">C5*C4*C3</f>
        <v>4.5071949999999994</v>
      </c>
      <c r="D7" s="111">
        <f t="shared" si="8"/>
        <v>4.3389499999999996</v>
      </c>
      <c r="E7" s="111">
        <f t="shared" si="8"/>
        <v>4.3035299999999994</v>
      </c>
      <c r="F7" s="171">
        <f t="shared" si="0"/>
        <v>4.3832249999999995</v>
      </c>
      <c r="G7" s="172"/>
      <c r="H7" s="173"/>
      <c r="I7" s="111">
        <f t="shared" si="8"/>
        <v>4.5071949999999994</v>
      </c>
      <c r="J7" s="111">
        <f t="shared" si="8"/>
        <v>4.3389499999999996</v>
      </c>
      <c r="K7" s="111">
        <f t="shared" si="8"/>
        <v>4.3035299999999994</v>
      </c>
      <c r="L7" s="152"/>
      <c r="M7" s="152"/>
      <c r="N7" s="152"/>
      <c r="P7" s="150"/>
      <c r="Q7" s="16" t="s">
        <v>29</v>
      </c>
      <c r="R7" s="111">
        <f t="shared" ref="R7:Z7" si="9">R5*R4*R3</f>
        <v>4.4452099999999986</v>
      </c>
      <c r="S7" s="111">
        <f t="shared" si="9"/>
        <v>4.4717749999999992</v>
      </c>
      <c r="T7" s="111">
        <f t="shared" si="9"/>
        <v>4.3212399999999995</v>
      </c>
      <c r="U7" s="147">
        <f t="shared" si="1"/>
        <v>4.4127416666666655</v>
      </c>
      <c r="V7" s="147"/>
      <c r="W7" s="147"/>
      <c r="X7" s="111">
        <f t="shared" si="9"/>
        <v>4.4452099999999986</v>
      </c>
      <c r="Y7" s="111">
        <f t="shared" si="9"/>
        <v>4.4717749999999992</v>
      </c>
      <c r="Z7" s="111">
        <f t="shared" si="9"/>
        <v>4.3212399999999995</v>
      </c>
      <c r="AA7" s="152"/>
      <c r="AB7" s="152"/>
      <c r="AC7" s="152"/>
      <c r="AE7" s="154"/>
      <c r="AF7" s="10" t="s">
        <v>29</v>
      </c>
      <c r="AG7" s="111">
        <f t="shared" ref="AG7:AO7" si="10">AG5*AG4*AG3</f>
        <v>4.2415449999999995</v>
      </c>
      <c r="AH7" s="111">
        <f t="shared" si="10"/>
        <v>4.2503999999999991</v>
      </c>
      <c r="AI7" s="111">
        <f t="shared" si="10"/>
        <v>4.4009349999999987</v>
      </c>
      <c r="AJ7" s="147">
        <f t="shared" si="2"/>
        <v>4.2976266666666652</v>
      </c>
      <c r="AK7" s="147"/>
      <c r="AL7" s="147"/>
      <c r="AM7" s="111">
        <f t="shared" si="10"/>
        <v>4.2415449999999995</v>
      </c>
      <c r="AN7" s="111">
        <f t="shared" si="10"/>
        <v>4.2503999999999991</v>
      </c>
      <c r="AO7" s="111">
        <f t="shared" si="10"/>
        <v>4.4009349999999987</v>
      </c>
      <c r="AP7" s="152"/>
      <c r="AQ7" s="152"/>
      <c r="AR7" s="152"/>
      <c r="AS7" s="42"/>
      <c r="AT7" s="154"/>
      <c r="AU7" s="10" t="s">
        <v>29</v>
      </c>
      <c r="AV7" s="111">
        <f>AV5*AV4*AV3</f>
        <v>4.4097899999999992</v>
      </c>
      <c r="AW7" s="111">
        <f t="shared" ref="AW7:BD7" si="11">AW5*AW4*AW3</f>
        <v>4.2415449999999995</v>
      </c>
      <c r="AX7" s="111">
        <f t="shared" si="11"/>
        <v>4.1618499999999994</v>
      </c>
      <c r="AY7" s="147">
        <f t="shared" si="3"/>
        <v>4.2710616666666663</v>
      </c>
      <c r="AZ7" s="147"/>
      <c r="BA7" s="147"/>
      <c r="BB7" s="111">
        <f t="shared" si="11"/>
        <v>4.4097899999999992</v>
      </c>
      <c r="BC7" s="111">
        <f t="shared" si="11"/>
        <v>4.2415449999999995</v>
      </c>
      <c r="BD7" s="111">
        <f t="shared" si="11"/>
        <v>4.1618499999999994</v>
      </c>
      <c r="BE7" s="152"/>
      <c r="BF7" s="152"/>
      <c r="BG7" s="152"/>
      <c r="BI7" s="101"/>
      <c r="BJ7" s="101"/>
    </row>
    <row r="8" spans="1:62" x14ac:dyDescent="0.2">
      <c r="A8" s="150"/>
      <c r="B8" s="16" t="s">
        <v>35</v>
      </c>
      <c r="C8" s="111">
        <f>C9/C7</f>
        <v>7.157533676710238</v>
      </c>
      <c r="D8" s="111">
        <f>D9/D7</f>
        <v>7.090609479251893</v>
      </c>
      <c r="E8" s="111">
        <f>E9/E7</f>
        <v>7.1579377859571105</v>
      </c>
      <c r="F8" s="171">
        <f>AVERAGE(C8:E8)</f>
        <v>7.1353603139730808</v>
      </c>
      <c r="G8" s="172"/>
      <c r="H8" s="173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111">
        <f>R9/R7</f>
        <v>7.1289995298309892</v>
      </c>
      <c r="S8" s="111">
        <f t="shared" ref="S8" si="12">S9/S7</f>
        <v>7.147251371099844</v>
      </c>
      <c r="T8" s="111">
        <f>T9/T7</f>
        <v>7.16511927132027</v>
      </c>
      <c r="U8" s="171">
        <f>AVERAGE(R8:T8)</f>
        <v>7.1471233907503686</v>
      </c>
      <c r="V8" s="172"/>
      <c r="W8" s="173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111">
        <f>AG9/AG7</f>
        <v>7.1824535635010367</v>
      </c>
      <c r="AH8" s="111">
        <f>AH9/AH7</f>
        <v>7.2081451157538128</v>
      </c>
      <c r="AI8" s="111">
        <f>AI9/AI7</f>
        <v>7.1838825158744699</v>
      </c>
      <c r="AJ8" s="171">
        <f>AVERAGE(AG8:AI8)</f>
        <v>7.1914937317097731</v>
      </c>
      <c r="AK8" s="172"/>
      <c r="AL8" s="173"/>
      <c r="AM8" s="148" t="s">
        <v>34</v>
      </c>
      <c r="AN8" s="148"/>
      <c r="AO8" s="148"/>
      <c r="AP8" s="152"/>
      <c r="AQ8" s="152"/>
      <c r="AR8" s="152"/>
      <c r="AS8" s="42"/>
      <c r="AT8" s="154"/>
      <c r="AU8" s="10" t="s">
        <v>35</v>
      </c>
      <c r="AV8" s="111">
        <f>AV9/AV7</f>
        <v>7.1680057326992914</v>
      </c>
      <c r="AW8" s="111">
        <f t="shared" ref="AW8" si="13">AW9/AW7</f>
        <v>7.060941237214271</v>
      </c>
      <c r="AX8" s="111">
        <f>AX9/AX7</f>
        <v>7.1651789468625742</v>
      </c>
      <c r="AY8" s="171">
        <f>AVERAGE(AV8:AX8)</f>
        <v>7.1313753055920452</v>
      </c>
      <c r="AZ8" s="172"/>
      <c r="BA8" s="173"/>
      <c r="BB8" s="148" t="s">
        <v>34</v>
      </c>
      <c r="BC8" s="148"/>
      <c r="BD8" s="148"/>
      <c r="BE8" s="152"/>
      <c r="BF8" s="152"/>
      <c r="BG8" s="152"/>
      <c r="BI8" s="101"/>
      <c r="BJ8" s="101"/>
    </row>
    <row r="9" spans="1:62" x14ac:dyDescent="0.2">
      <c r="A9" s="150"/>
      <c r="B9" s="16" t="s">
        <v>0</v>
      </c>
      <c r="C9" s="111">
        <v>32.260399999999997</v>
      </c>
      <c r="D9" s="111">
        <v>30.765799999999999</v>
      </c>
      <c r="E9" s="111">
        <v>30.804400000000001</v>
      </c>
      <c r="F9" s="111" t="s">
        <v>34</v>
      </c>
      <c r="G9" s="111" t="s">
        <v>34</v>
      </c>
      <c r="H9" s="111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111">
        <v>31.689900000000002</v>
      </c>
      <c r="S9" s="111">
        <v>31.960899999999999</v>
      </c>
      <c r="T9" s="111">
        <v>30.962199999999999</v>
      </c>
      <c r="U9" s="111" t="s">
        <v>34</v>
      </c>
      <c r="V9" s="111" t="s">
        <v>34</v>
      </c>
      <c r="W9" s="111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111">
        <v>30.464700000000001</v>
      </c>
      <c r="AH9" s="111">
        <v>30.637499999999999</v>
      </c>
      <c r="AI9" s="111">
        <v>31.6158</v>
      </c>
      <c r="AJ9" s="111" t="s">
        <v>34</v>
      </c>
      <c r="AK9" s="111" t="s">
        <v>34</v>
      </c>
      <c r="AL9" s="111" t="s">
        <v>34</v>
      </c>
      <c r="AM9" s="148"/>
      <c r="AN9" s="148"/>
      <c r="AO9" s="148"/>
      <c r="AP9" s="153"/>
      <c r="AQ9" s="153"/>
      <c r="AR9" s="153"/>
      <c r="AS9" s="42"/>
      <c r="AT9" s="154"/>
      <c r="AU9" s="10" t="s">
        <v>0</v>
      </c>
      <c r="AV9" s="111">
        <v>31.609400000000001</v>
      </c>
      <c r="AW9" s="113">
        <v>29.949300000000001</v>
      </c>
      <c r="AX9" s="111">
        <v>29.820399999999999</v>
      </c>
      <c r="AY9" s="111" t="s">
        <v>34</v>
      </c>
      <c r="AZ9" s="111" t="s">
        <v>34</v>
      </c>
      <c r="BA9" s="111" t="s">
        <v>34</v>
      </c>
      <c r="BB9" s="148"/>
      <c r="BC9" s="148"/>
      <c r="BD9" s="148"/>
      <c r="BE9" s="153"/>
      <c r="BF9" s="153"/>
      <c r="BG9" s="153"/>
      <c r="BH9" s="2"/>
      <c r="BI9" s="101">
        <v>21</v>
      </c>
      <c r="BJ9" s="101">
        <v>0</v>
      </c>
    </row>
    <row r="10" spans="1:62" x14ac:dyDescent="0.2">
      <c r="A10" s="150"/>
      <c r="B10" s="16" t="s">
        <v>12</v>
      </c>
      <c r="C10" s="111">
        <v>32.259599999999999</v>
      </c>
      <c r="D10" s="111">
        <v>30.7605</v>
      </c>
      <c r="E10" s="111">
        <v>30.799199999999999</v>
      </c>
      <c r="F10" s="111">
        <f>$C$9-C10</f>
        <v>7.9999999999813554E-4</v>
      </c>
      <c r="G10" s="111">
        <f>$D$9-D10</f>
        <v>5.2999999999983061E-3</v>
      </c>
      <c r="H10" s="111">
        <f>$E$9-E10</f>
        <v>5.2000000000020918E-3</v>
      </c>
      <c r="I10" s="15">
        <f>(F10/($C$6*(BJ10-$BJ$9)*$F$8))*10000</f>
        <v>3.606299053113602E-2</v>
      </c>
      <c r="J10" s="15">
        <f>(G10/($F$8*$D$6*(BJ10-$BJ$9)))*10000</f>
        <v>0.24763446868024092</v>
      </c>
      <c r="K10" s="15">
        <f>(H10/($F$8*$E$6*(BJ10-$BJ$9)))*10000</f>
        <v>0.24484282657389878</v>
      </c>
      <c r="L10" s="15">
        <f>AVERAGE(I10:K10)</f>
        <v>0.17618009526175857</v>
      </c>
      <c r="M10" s="15">
        <f>_xlfn.STDEV.S(I10:K10)</f>
        <v>0.12135299994224154</v>
      </c>
      <c r="N10" s="15">
        <f>M10^2</f>
        <v>1.4726550594981675E-2</v>
      </c>
      <c r="P10" s="150"/>
      <c r="Q10" s="16" t="s">
        <v>12</v>
      </c>
      <c r="R10" s="111">
        <v>31.682099999999998</v>
      </c>
      <c r="S10" s="111">
        <v>31.9602</v>
      </c>
      <c r="T10" s="111">
        <v>30.956600000000002</v>
      </c>
      <c r="U10" s="111">
        <f>$R$9-R10</f>
        <v>7.8000000000031378E-3</v>
      </c>
      <c r="V10" s="111">
        <f>$S$9-S10</f>
        <v>6.9999999999836859E-4</v>
      </c>
      <c r="W10" s="111">
        <f>$T$9-T10</f>
        <v>5.5999999999976069E-3</v>
      </c>
      <c r="X10" s="15">
        <f>(U10/($R$6*(BJ10-$BJ$9)*$U$8))*10000</f>
        <v>0.35564786951361632</v>
      </c>
      <c r="Y10" s="15">
        <f>(V10/($S$6*(BJ10-$BJ$9)*$U$8))*10000</f>
        <v>3.1738391398957025E-2</v>
      </c>
      <c r="Z10" s="15">
        <f>(W10/($T$6*(BJ10-$BJ$9)*$U$8))*10000</f>
        <v>0.26222799889752374</v>
      </c>
      <c r="AA10" s="15">
        <f>AVERAGE(X10:Z10)</f>
        <v>0.21653808660336571</v>
      </c>
      <c r="AB10" s="15">
        <f>_xlfn.STDEV.S(X10:Z10)</f>
        <v>0.16671836601650583</v>
      </c>
      <c r="AC10" s="15">
        <f>AB10^2</f>
        <v>2.7795013567213606E-2</v>
      </c>
      <c r="AE10" s="154"/>
      <c r="AF10" s="10" t="s">
        <v>12</v>
      </c>
      <c r="AG10" s="111">
        <v>30.4587</v>
      </c>
      <c r="AH10" s="111">
        <v>30.6355</v>
      </c>
      <c r="AI10" s="111">
        <v>31.610800000000001</v>
      </c>
      <c r="AJ10" s="111">
        <f>$AG$9-AG10</f>
        <v>6.0000000000002274E-3</v>
      </c>
      <c r="AK10" s="111">
        <f>$AH$9-AH10</f>
        <v>1.9999999999988916E-3</v>
      </c>
      <c r="AL10" s="14">
        <f>$AI$9-AI10</f>
        <v>4.9999999999990052E-3</v>
      </c>
      <c r="AM10" s="15">
        <f>(AJ10/($AG$6*(BJ10-$BJ$9)*$AJ$8))*10000</f>
        <v>0.28415505379232509</v>
      </c>
      <c r="AN10" s="15">
        <f>(AK10/($AH$6*(BJ10-$BJ$9)*$AJ$8))*10000</f>
        <v>9.4532900465833097E-2</v>
      </c>
      <c r="AO10" s="15">
        <f>(AL10/($AI$6*(BJ10-$BJ$9)*$AJ$8))*10000</f>
        <v>0.22871941420917458</v>
      </c>
      <c r="AP10" s="15">
        <f>AVERAGE(AM10:AO10)</f>
        <v>0.20246912282244423</v>
      </c>
      <c r="AQ10" s="15">
        <f>_xlfn.STDEV.S(AM10:AO10)</f>
        <v>9.749845437985219E-2</v>
      </c>
      <c r="AR10" s="15">
        <f>AQ10^2</f>
        <v>9.5059486064601184E-3</v>
      </c>
      <c r="AS10" s="43"/>
      <c r="AT10" s="154"/>
      <c r="AU10" s="10" t="s">
        <v>12</v>
      </c>
      <c r="AV10" s="111">
        <v>31.604099999999999</v>
      </c>
      <c r="AW10" s="111">
        <v>29.9453</v>
      </c>
      <c r="AX10" s="111">
        <v>29.817799999999998</v>
      </c>
      <c r="AY10" s="111">
        <f>$AV$9-AV10</f>
        <v>5.3000000000018588E-3</v>
      </c>
      <c r="AZ10" s="111">
        <f>$AW$9-AW10</f>
        <v>4.0000000000013358E-3</v>
      </c>
      <c r="BA10" s="14">
        <f>$AX$9-AX10</f>
        <v>2.6000000000010459E-3</v>
      </c>
      <c r="BB10" s="15">
        <f>(AY10/($AV$6*(BJ10-$BJ$9)*$AY$8))*10000</f>
        <v>0.2440240130319761</v>
      </c>
      <c r="BC10" s="15">
        <f>(AZ10/($AW$6*(BJ10-$BJ$9)*$AY$8))*10000</f>
        <v>0.19103367869582938</v>
      </c>
      <c r="BD10" s="15">
        <f>(BA10/($AX$6*(BJ10-$BJ$9)*$AY$8))*10000</f>
        <v>0.12640365304854104</v>
      </c>
      <c r="BE10" s="15">
        <f>AVERAGE(BB10:BD10)</f>
        <v>0.18715378159211551</v>
      </c>
      <c r="BF10" s="15">
        <f>_xlfn.STDEV.S(BB10:BD10)</f>
        <v>5.8906090277744308E-2</v>
      </c>
      <c r="BG10" s="15">
        <f>BF10^2</f>
        <v>3.4699274718097625E-3</v>
      </c>
      <c r="BH10" s="2"/>
      <c r="BI10" s="101">
        <v>22</v>
      </c>
      <c r="BJ10" s="101">
        <v>1</v>
      </c>
    </row>
    <row r="11" spans="1:62" x14ac:dyDescent="0.2">
      <c r="A11" s="150"/>
      <c r="B11" s="16" t="s">
        <v>13</v>
      </c>
      <c r="C11" s="111">
        <v>32.252800000000001</v>
      </c>
      <c r="D11" s="111">
        <v>30.757999999999999</v>
      </c>
      <c r="E11" s="111">
        <v>30.7972</v>
      </c>
      <c r="F11" s="111">
        <f>$C$9-C11</f>
        <v>7.5999999999964984E-3</v>
      </c>
      <c r="G11" s="111">
        <f>$D$9-D11</f>
        <v>7.799999999999585E-3</v>
      </c>
      <c r="H11" s="111">
        <f>$E$9-E11</f>
        <v>7.2000000000009834E-3</v>
      </c>
      <c r="I11" s="15">
        <f>(F11/($C$6*(BJ11-$BJ$9)*$F$8))*10000</f>
        <v>0.17129920502321641</v>
      </c>
      <c r="J11" s="15">
        <f t="shared" ref="J11:J13" si="14">(G11/($F$8*$D$6*(BJ11-$BJ$9)))*10000</f>
        <v>0.18222159016098052</v>
      </c>
      <c r="K11" s="15">
        <f>(H11/($F$8*$E$6*(BJ11-$BJ$9)))*10000</f>
        <v>0.16950657224342333</v>
      </c>
      <c r="L11" s="15">
        <f t="shared" ref="L11:L13" si="15">AVERAGE(I11:K11)</f>
        <v>0.17434245580920674</v>
      </c>
      <c r="M11" s="15">
        <f t="shared" ref="M11:M13" si="16">_xlfn.STDEV.S(I11:K11)</f>
        <v>6.8821473153931577E-3</v>
      </c>
      <c r="N11" s="15">
        <f t="shared" ref="N11:N13" si="17">M11^2</f>
        <v>4.7363951670773246E-5</v>
      </c>
      <c r="P11" s="150"/>
      <c r="Q11" s="16" t="s">
        <v>13</v>
      </c>
      <c r="R11" s="111">
        <v>31.677700000000002</v>
      </c>
      <c r="S11" s="111">
        <v>31.957100000000001</v>
      </c>
      <c r="T11" s="111">
        <v>30.9528</v>
      </c>
      <c r="U11" s="111">
        <f t="shared" ref="U11:U13" si="18">$R$9-R11</f>
        <v>1.2199999999999989E-2</v>
      </c>
      <c r="V11" s="111">
        <f t="shared" ref="V11:V13" si="19">$S$9-S11</f>
        <v>3.7999999999982492E-3</v>
      </c>
      <c r="W11" s="111">
        <f t="shared" ref="W11:W13" si="20">$T$9-T11</f>
        <v>9.3999999999994088E-3</v>
      </c>
      <c r="X11" s="15">
        <f t="shared" ref="X11:X13" si="21">(U11/($R$6*(BJ11-$BJ$9)*$U$8))*10000</f>
        <v>0.27813487231181855</v>
      </c>
      <c r="Y11" s="15">
        <f t="shared" ref="Y11:Y13" si="22">(V11/($S$6*(BJ11-$BJ$9)*$U$8))*10000</f>
        <v>8.6147062368758714E-2</v>
      </c>
      <c r="Z11" s="15">
        <f t="shared" ref="Z11:Z13" si="23">(W11/($T$6*(BJ11-$BJ$9)*$U$8))*10000</f>
        <v>0.22008421336050193</v>
      </c>
      <c r="AA11" s="15">
        <f>AVERAGE(X11:Z11)</f>
        <v>0.19478871601369305</v>
      </c>
      <c r="AB11" s="15">
        <f t="shared" ref="AB11:AB13" si="24">_xlfn.STDEV.S(X11:Z11)</f>
        <v>9.8461801888854089E-2</v>
      </c>
      <c r="AC11" s="15">
        <f t="shared" ref="AC11:AC13" si="25">AB11^2</f>
        <v>9.6947264311999515E-3</v>
      </c>
      <c r="AE11" s="154"/>
      <c r="AF11" s="10" t="s">
        <v>13</v>
      </c>
      <c r="AG11" s="111">
        <v>30.456700000000001</v>
      </c>
      <c r="AH11" s="18">
        <v>30.622</v>
      </c>
      <c r="AI11" s="111">
        <v>31.604399999999998</v>
      </c>
      <c r="AJ11" s="111">
        <f>$AG$9-AG11</f>
        <v>7.9999999999991189E-3</v>
      </c>
      <c r="AK11" s="111">
        <f>$AH$9-AH11</f>
        <v>1.5499999999999403E-2</v>
      </c>
      <c r="AL11" s="14">
        <f>$AI$9-AI11</f>
        <v>1.1400000000001853E-2</v>
      </c>
      <c r="AM11" s="15">
        <f t="shared" ref="AM11:AM13" si="26">(AJ11/($AG$6*(BJ11-$BJ$9)*$AJ$8))*10000</f>
        <v>0.18943670252818867</v>
      </c>
      <c r="AN11" s="15">
        <f t="shared" ref="AN11:AN13" si="27">(AK11/($AH$6*(BJ11-$BJ$9)*$AJ$8))*10000</f>
        <v>0.36631498930529216</v>
      </c>
      <c r="AO11" s="15">
        <f t="shared" ref="AO11:AO13" si="28">(AL11/($AI$6*(BJ11-$BJ$9)*$AJ$8))*10000</f>
        <v>0.26074013219855324</v>
      </c>
      <c r="AP11" s="15">
        <f t="shared" ref="AP11:AP13" si="29">AVERAGE(AM11:AO11)</f>
        <v>0.27216394134401134</v>
      </c>
      <c r="AQ11" s="15">
        <f t="shared" ref="AQ11:AQ12" si="30">_xlfn.STDEV.S(AM11:AO11)</f>
        <v>8.8990784044443091E-2</v>
      </c>
      <c r="AR11" s="15">
        <f t="shared" ref="AR11:AR13" si="31">AQ11^2</f>
        <v>7.919359644844708E-3</v>
      </c>
      <c r="AS11" s="43"/>
      <c r="AT11" s="154"/>
      <c r="AU11" s="10" t="s">
        <v>13</v>
      </c>
      <c r="AV11" s="111">
        <v>31.5977</v>
      </c>
      <c r="AW11" s="18">
        <v>29.939</v>
      </c>
      <c r="AX11" s="111">
        <v>29.8109</v>
      </c>
      <c r="AY11" s="111">
        <f t="shared" ref="AY11:AY12" si="32">$AV$9-AV11</f>
        <v>1.1700000000001154E-2</v>
      </c>
      <c r="AZ11" s="111">
        <f t="shared" ref="AZ11:AZ13" si="33">$AW$9-AW11</f>
        <v>1.0300000000000864E-2</v>
      </c>
      <c r="BA11" s="14">
        <f t="shared" ref="BA11:BA13" si="34">$AX$9-AX11</f>
        <v>9.4999999999991758E-3</v>
      </c>
      <c r="BB11" s="15">
        <f t="shared" ref="BB11:BB13" si="35">(AY11/($AV$6*(BJ11-$BJ$9)*$AY$8))*10000</f>
        <v>0.26934725966730194</v>
      </c>
      <c r="BC11" s="15">
        <f t="shared" ref="BC11:BC13" si="36">(AZ11/($AW$6*(BJ11-$BJ$9)*$AY$8))*10000</f>
        <v>0.24595586132081879</v>
      </c>
      <c r="BD11" s="15">
        <f t="shared" ref="BD11:BD13" si="37">(BA11/($AX$6*(BJ11-$BJ$9)*$AY$8))*10000</f>
        <v>0.23092975076164474</v>
      </c>
      <c r="BE11" s="15">
        <f t="shared" ref="BE11:BE13" si="38">AVERAGE(BB11:BD11)</f>
        <v>0.24874429058325517</v>
      </c>
      <c r="BF11" s="15">
        <f t="shared" ref="BF11:BF13" si="39">_xlfn.STDEV.S(BB11:BD11)</f>
        <v>1.9359952245363913E-2</v>
      </c>
      <c r="BG11" s="15">
        <f t="shared" ref="BG11:BG13" si="40">BF11^2</f>
        <v>3.7480775094277119E-4</v>
      </c>
      <c r="BH11" s="2"/>
      <c r="BI11" s="101">
        <v>22</v>
      </c>
      <c r="BJ11" s="101">
        <v>2</v>
      </c>
    </row>
    <row r="12" spans="1:62" x14ac:dyDescent="0.2">
      <c r="A12" s="150"/>
      <c r="B12" s="16" t="s">
        <v>14</v>
      </c>
      <c r="C12" s="111">
        <v>32.250700000000002</v>
      </c>
      <c r="D12" s="111">
        <v>30.754200000000001</v>
      </c>
      <c r="E12" s="31">
        <v>30.791399999999999</v>
      </c>
      <c r="F12" s="111">
        <f>$C$9-C12</f>
        <v>9.6999999999951569E-3</v>
      </c>
      <c r="G12" s="111">
        <f>$D$9-D12</f>
        <v>1.1599999999997834E-2</v>
      </c>
      <c r="H12" s="111">
        <f>$E$9-E12</f>
        <v>1.3000000000001677E-2</v>
      </c>
      <c r="I12" s="15">
        <f>(F12/($C$6*(BJ12-$BJ$9)*$F$8))*10000</f>
        <v>0.145754586730275</v>
      </c>
      <c r="J12" s="15">
        <f t="shared" si="14"/>
        <v>0.18066414067240102</v>
      </c>
      <c r="K12" s="15">
        <f t="shared" ref="K12:K13" si="41">(H12/($F$8*$E$6*(BJ12-$BJ$9)))*10000</f>
        <v>0.20403568881152653</v>
      </c>
      <c r="L12" s="15">
        <f t="shared" si="15"/>
        <v>0.17681813873806751</v>
      </c>
      <c r="M12" s="15">
        <f t="shared" si="16"/>
        <v>2.9330283208835496E-2</v>
      </c>
      <c r="N12" s="15">
        <f t="shared" si="17"/>
        <v>8.6026551311049748E-4</v>
      </c>
      <c r="P12" s="150"/>
      <c r="Q12" s="16" t="s">
        <v>14</v>
      </c>
      <c r="R12" s="111">
        <v>31.676400000000001</v>
      </c>
      <c r="S12" s="111">
        <v>31.9512</v>
      </c>
      <c r="T12" s="111">
        <v>30.950299999999999</v>
      </c>
      <c r="U12" s="111">
        <f t="shared" si="18"/>
        <v>1.3500000000000512E-2</v>
      </c>
      <c r="V12" s="111">
        <f t="shared" si="19"/>
        <v>9.6999999999987097E-3</v>
      </c>
      <c r="W12" s="111">
        <f t="shared" si="20"/>
        <v>1.1900000000000688E-2</v>
      </c>
      <c r="X12" s="15">
        <f t="shared" si="21"/>
        <v>0.20518146318085773</v>
      </c>
      <c r="Y12" s="15">
        <f t="shared" si="22"/>
        <v>0.14660114122407603</v>
      </c>
      <c r="Z12" s="15">
        <f t="shared" si="23"/>
        <v>0.18574483255250276</v>
      </c>
      <c r="AA12" s="15">
        <f t="shared" ref="AA12:AA13" si="42">AVERAGE(X12:Z12)</f>
        <v>0.17917581231914551</v>
      </c>
      <c r="AB12" s="15">
        <f t="shared" si="24"/>
        <v>2.9837519170663778E-2</v>
      </c>
      <c r="AC12" s="15">
        <f t="shared" si="25"/>
        <v>8.9027755025972849E-4</v>
      </c>
      <c r="AE12" s="154"/>
      <c r="AF12" s="10" t="s">
        <v>14</v>
      </c>
      <c r="AG12" s="111">
        <v>30.445799999999998</v>
      </c>
      <c r="AH12" s="111">
        <v>30.618600000000001</v>
      </c>
      <c r="AI12" s="111">
        <v>31.598800000000001</v>
      </c>
      <c r="AJ12" s="111">
        <f>$AG$9-AG12</f>
        <v>1.8900000000002137E-2</v>
      </c>
      <c r="AK12" s="111">
        <f>$AH$9-AH12</f>
        <v>1.8899999999998585E-2</v>
      </c>
      <c r="AL12" s="14">
        <f>$AI$9-AI12</f>
        <v>1.699999999999946E-2</v>
      </c>
      <c r="AM12" s="15">
        <f t="shared" si="26"/>
        <v>0.29836280648196373</v>
      </c>
      <c r="AN12" s="15">
        <f t="shared" si="27"/>
        <v>0.29777863646751701</v>
      </c>
      <c r="AO12" s="15">
        <f t="shared" si="28"/>
        <v>0.25921533610377456</v>
      </c>
      <c r="AP12" s="15">
        <f t="shared" si="29"/>
        <v>0.2851189263510851</v>
      </c>
      <c r="AQ12" s="15">
        <f t="shared" si="30"/>
        <v>2.2435068629867525E-2</v>
      </c>
      <c r="AR12" s="15">
        <f t="shared" si="31"/>
        <v>5.0333230442686588E-4</v>
      </c>
      <c r="AS12" s="43"/>
      <c r="AT12" s="154"/>
      <c r="AU12" s="10" t="s">
        <v>14</v>
      </c>
      <c r="AV12" s="14">
        <v>31.591899999999999</v>
      </c>
      <c r="AW12" s="111">
        <v>29.932200000000002</v>
      </c>
      <c r="AX12" s="111">
        <v>29.8066</v>
      </c>
      <c r="AY12" s="111">
        <f t="shared" si="32"/>
        <v>1.7500000000001847E-2</v>
      </c>
      <c r="AZ12" s="111">
        <f t="shared" si="33"/>
        <v>1.7099999999999227E-2</v>
      </c>
      <c r="BA12" s="14">
        <f t="shared" si="34"/>
        <v>1.3799999999999812E-2</v>
      </c>
      <c r="BB12" s="15">
        <f t="shared" si="35"/>
        <v>0.26857988855714054</v>
      </c>
      <c r="BC12" s="15">
        <f t="shared" si="36"/>
        <v>0.27222299214145362</v>
      </c>
      <c r="BD12" s="15">
        <f t="shared" si="37"/>
        <v>0.22363723231655655</v>
      </c>
      <c r="BE12" s="15">
        <f t="shared" si="38"/>
        <v>0.25481337100505025</v>
      </c>
      <c r="BF12" s="15">
        <f t="shared" si="39"/>
        <v>2.7060705249025818E-2</v>
      </c>
      <c r="BG12" s="15">
        <f t="shared" si="40"/>
        <v>7.3228176857465346E-4</v>
      </c>
      <c r="BH12" s="2"/>
      <c r="BI12" s="101">
        <v>21</v>
      </c>
      <c r="BJ12" s="101">
        <v>3</v>
      </c>
    </row>
    <row r="13" spans="1:62" x14ac:dyDescent="0.2">
      <c r="A13" s="150"/>
      <c r="B13" s="16" t="s">
        <v>15</v>
      </c>
      <c r="C13" s="18">
        <v>32.206600000000002</v>
      </c>
      <c r="D13" s="18">
        <v>30.722899999999999</v>
      </c>
      <c r="E13" s="18">
        <v>30.7377</v>
      </c>
      <c r="F13" s="111">
        <f>$C$9-C13</f>
        <v>5.3799999999995407E-2</v>
      </c>
      <c r="G13" s="111">
        <f>$D$9-D13</f>
        <v>4.2899999999999494E-2</v>
      </c>
      <c r="H13" s="111">
        <f>$E$9-E13</f>
        <v>6.670000000000087E-2</v>
      </c>
      <c r="I13" s="15">
        <f t="shared" ref="I13" si="43">(F13/($C$6*(BJ13-$BJ$9)*$F$8))*10000</f>
        <v>0.10105150471768094</v>
      </c>
      <c r="J13" s="15">
        <f t="shared" si="14"/>
        <v>8.3518228823786192E-2</v>
      </c>
      <c r="K13" s="15">
        <f t="shared" si="41"/>
        <v>0.13085750426660811</v>
      </c>
      <c r="L13" s="15">
        <f t="shared" si="15"/>
        <v>0.10514241260269175</v>
      </c>
      <c r="M13" s="15">
        <f t="shared" si="16"/>
        <v>2.3933311416424838E-2</v>
      </c>
      <c r="N13" s="15">
        <f t="shared" si="17"/>
        <v>5.7280339535557151E-4</v>
      </c>
      <c r="P13" s="150"/>
      <c r="Q13" s="16" t="s">
        <v>15</v>
      </c>
      <c r="R13" s="18">
        <v>31.614799999999999</v>
      </c>
      <c r="S13" s="18">
        <v>31.887699999999999</v>
      </c>
      <c r="T13" s="18">
        <v>30.895399999999999</v>
      </c>
      <c r="U13" s="111">
        <f t="shared" si="18"/>
        <v>7.5100000000002609E-2</v>
      </c>
      <c r="V13" s="111">
        <f t="shared" si="19"/>
        <v>7.3199999999999932E-2</v>
      </c>
      <c r="W13" s="111">
        <f t="shared" si="20"/>
        <v>6.6800000000000637E-2</v>
      </c>
      <c r="X13" s="15">
        <f t="shared" si="21"/>
        <v>0.14267711004520711</v>
      </c>
      <c r="Y13" s="15">
        <f t="shared" si="22"/>
        <v>0.13828870538149204</v>
      </c>
      <c r="Z13" s="15">
        <f t="shared" si="23"/>
        <v>0.13033355897590951</v>
      </c>
      <c r="AA13" s="15">
        <f t="shared" si="42"/>
        <v>0.13709979146753623</v>
      </c>
      <c r="AB13" s="15">
        <f t="shared" si="24"/>
        <v>6.257072036598893E-3</v>
      </c>
      <c r="AC13" s="15">
        <f t="shared" si="25"/>
        <v>3.9150950471187822E-5</v>
      </c>
      <c r="AE13" s="154"/>
      <c r="AF13" s="10" t="s">
        <v>15</v>
      </c>
      <c r="AG13" s="111">
        <v>30.347000000000001</v>
      </c>
      <c r="AH13" s="111">
        <v>30.52</v>
      </c>
      <c r="AI13" s="116">
        <v>31.459900000000001</v>
      </c>
      <c r="AJ13" s="111">
        <f>$AG$9-AG13</f>
        <v>0.11769999999999925</v>
      </c>
      <c r="AK13" s="111">
        <f>$AH$9-AH13</f>
        <v>0.11749999999999972</v>
      </c>
      <c r="AL13" s="14">
        <f>$AI$9-AI13</f>
        <v>0.15589999999999904</v>
      </c>
      <c r="AM13" s="15">
        <f t="shared" si="26"/>
        <v>0.23225729049552207</v>
      </c>
      <c r="AN13" s="15">
        <f t="shared" si="27"/>
        <v>0.23140866259878162</v>
      </c>
      <c r="AO13" s="15">
        <f t="shared" si="28"/>
        <v>0.29714463896014326</v>
      </c>
      <c r="AP13" s="15">
        <f t="shared" si="29"/>
        <v>0.25360353068481567</v>
      </c>
      <c r="AQ13" s="15">
        <f>_xlfn.STDEV.S(AM13:AO13)</f>
        <v>3.771009314108905E-2</v>
      </c>
      <c r="AR13" s="15">
        <f t="shared" si="31"/>
        <v>1.4220511247096115E-3</v>
      </c>
      <c r="AS13" s="43"/>
      <c r="AT13" s="154"/>
      <c r="AU13" s="10" t="s">
        <v>15</v>
      </c>
      <c r="AV13" s="111">
        <v>31.447700000000001</v>
      </c>
      <c r="AW13" s="111">
        <v>29.8034</v>
      </c>
      <c r="AX13" s="111">
        <v>29.697299999999998</v>
      </c>
      <c r="AY13" s="111">
        <f>$AV$9-AV13</f>
        <v>0.16169999999999973</v>
      </c>
      <c r="AZ13" s="111">
        <f t="shared" si="33"/>
        <v>0.14590000000000103</v>
      </c>
      <c r="BA13" s="14">
        <f t="shared" si="34"/>
        <v>0.12310000000000088</v>
      </c>
      <c r="BB13" s="15">
        <f t="shared" si="35"/>
        <v>0.31020977128346405</v>
      </c>
      <c r="BC13" s="15">
        <f t="shared" si="36"/>
        <v>0.29033139293450411</v>
      </c>
      <c r="BD13" s="15">
        <f t="shared" si="37"/>
        <v>0.24936361683123806</v>
      </c>
      <c r="BE13" s="15">
        <f t="shared" si="38"/>
        <v>0.28330159368306873</v>
      </c>
      <c r="BF13" s="15">
        <f t="shared" si="39"/>
        <v>3.1026233835943516E-2</v>
      </c>
      <c r="BG13" s="15">
        <f t="shared" si="40"/>
        <v>9.6262718604264632E-4</v>
      </c>
      <c r="BH13" s="2"/>
      <c r="BI13" s="101">
        <v>22</v>
      </c>
      <c r="BJ13" s="101">
        <v>24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1.6206983455118517E-2</v>
      </c>
      <c r="Q14" s="30"/>
      <c r="R14" s="25"/>
      <c r="S14" s="30"/>
      <c r="X14" s="19"/>
      <c r="Y14" s="19"/>
      <c r="Z14" s="19"/>
      <c r="AA14" s="19"/>
      <c r="AB14" s="34" t="s">
        <v>45</v>
      </c>
      <c r="AC14" s="34">
        <f>SUM(AC10:AC13)</f>
        <v>3.8419168499144472E-2</v>
      </c>
      <c r="AM14" s="19"/>
      <c r="AN14" s="19"/>
      <c r="AO14" s="19"/>
      <c r="AP14" s="19"/>
      <c r="AQ14" s="34" t="s">
        <v>45</v>
      </c>
      <c r="AR14" s="34">
        <f>SUM(AR10:AR13)</f>
        <v>1.93506916804413E-2</v>
      </c>
      <c r="AX14" s="29"/>
      <c r="AY14" s="30"/>
      <c r="BB14" s="19"/>
      <c r="BC14" s="19"/>
      <c r="BD14" s="19"/>
      <c r="BE14" s="19"/>
      <c r="BF14" s="34" t="s">
        <v>45</v>
      </c>
      <c r="BG14" s="34">
        <f>SUM(BG10:BG13)</f>
        <v>5.539644177369833E-3</v>
      </c>
    </row>
    <row r="15" spans="1:62" x14ac:dyDescent="0.2">
      <c r="M15" s="112" t="s">
        <v>44</v>
      </c>
      <c r="N15" s="35">
        <f>N10/N14</f>
        <v>0.90865463247762557</v>
      </c>
      <c r="AB15" s="112" t="s">
        <v>44</v>
      </c>
      <c r="AC15" s="35">
        <f>AC10/AC14</f>
        <v>0.72346733812920894</v>
      </c>
      <c r="AQ15" s="112" t="s">
        <v>44</v>
      </c>
      <c r="AR15" s="35">
        <f>AR10/AR14</f>
        <v>0.49124593391502641</v>
      </c>
      <c r="BF15" s="112" t="s">
        <v>44</v>
      </c>
      <c r="BG15" s="35">
        <f>BG10/BG14</f>
        <v>0.62638093002161899</v>
      </c>
    </row>
    <row r="16" spans="1:62" x14ac:dyDescent="0.2">
      <c r="M16" s="120" t="s">
        <v>88</v>
      </c>
      <c r="AB16" s="120"/>
      <c r="AQ16" s="120"/>
      <c r="BF16" s="112"/>
    </row>
    <row r="17" spans="12:59" x14ac:dyDescent="0.2">
      <c r="L17" s="28"/>
      <c r="M17" s="120" t="s">
        <v>44</v>
      </c>
      <c r="N17" s="120">
        <v>0.79769999999999996</v>
      </c>
      <c r="O17" s="28"/>
      <c r="AB17" s="120"/>
      <c r="AC17" s="120"/>
      <c r="AQ17" s="120"/>
      <c r="AR17" s="120"/>
      <c r="BF17" s="112"/>
      <c r="BG17" s="112"/>
    </row>
    <row r="18" spans="12:59" x14ac:dyDescent="0.2">
      <c r="L18" s="28"/>
      <c r="O18" s="28"/>
    </row>
    <row r="19" spans="12:59" x14ac:dyDescent="0.2">
      <c r="L19" s="28"/>
      <c r="M19" s="123"/>
      <c r="N19" s="123"/>
      <c r="O19" s="28"/>
      <c r="AB19" s="123"/>
      <c r="AC19" s="123"/>
      <c r="AQ19" s="123"/>
      <c r="AR19" s="123"/>
      <c r="BF19" s="167"/>
      <c r="BG19" s="167"/>
    </row>
    <row r="20" spans="12:59" x14ac:dyDescent="0.2">
      <c r="L20" s="29"/>
      <c r="M20" s="29"/>
      <c r="N20" s="29"/>
      <c r="O20" s="29"/>
    </row>
    <row r="21" spans="12:59" x14ac:dyDescent="0.2">
      <c r="L21" s="29"/>
      <c r="M21" s="29"/>
      <c r="N21" s="29"/>
      <c r="O21" s="29"/>
    </row>
    <row r="22" spans="12:59" x14ac:dyDescent="0.2">
      <c r="L22" s="29"/>
      <c r="M22" s="29"/>
      <c r="N22" s="29"/>
      <c r="O22" s="29"/>
    </row>
    <row r="23" spans="12:59" x14ac:dyDescent="0.2">
      <c r="L23" s="29"/>
      <c r="M23" s="29"/>
      <c r="N23" s="29"/>
      <c r="O23" s="29"/>
    </row>
    <row r="24" spans="12:59" x14ac:dyDescent="0.2">
      <c r="L24" s="30"/>
      <c r="M24" s="30"/>
      <c r="N24" s="30"/>
      <c r="O24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44" t="s">
        <v>47</v>
      </c>
      <c r="B36" s="168" t="s">
        <v>9</v>
      </c>
      <c r="C36" s="52" t="s">
        <v>49</v>
      </c>
      <c r="D36" s="53">
        <f>AR14</f>
        <v>1.93506916804413E-2</v>
      </c>
      <c r="E36" s="143">
        <f>N17</f>
        <v>0.79769999999999996</v>
      </c>
      <c r="F36" s="54">
        <f>AR15</f>
        <v>0.49124593391502641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44"/>
      <c r="B37" s="169"/>
      <c r="C37" s="52" t="s">
        <v>50</v>
      </c>
      <c r="D37" s="53">
        <f>BG14</f>
        <v>5.539644177369833E-3</v>
      </c>
      <c r="E37" s="143"/>
      <c r="F37" s="54">
        <f>BG15</f>
        <v>0.62638093002161899</v>
      </c>
      <c r="G37" s="52" t="str">
        <f>IF(F37&lt; $N$17,"Si", "No")</f>
        <v>Si</v>
      </c>
      <c r="H37" s="52" t="str">
        <f t="shared" ref="H37:H39" si="44">IF(F37&lt; $N$17,"Si", "No")</f>
        <v>Si</v>
      </c>
    </row>
    <row r="38" spans="1:8" x14ac:dyDescent="0.2">
      <c r="A38" s="145" t="s">
        <v>51</v>
      </c>
      <c r="B38" s="169"/>
      <c r="C38" s="52" t="s">
        <v>49</v>
      </c>
      <c r="D38" s="53">
        <f>N14</f>
        <v>1.6206983455118517E-2</v>
      </c>
      <c r="E38" s="143"/>
      <c r="F38" s="54">
        <f>N15</f>
        <v>0.90865463247762557</v>
      </c>
      <c r="G38" s="52" t="str">
        <f t="shared" ref="G38:G39" si="45">IF(F38&lt; $N$17,"Si", "No")</f>
        <v>No</v>
      </c>
      <c r="H38" s="52" t="str">
        <f t="shared" si="44"/>
        <v>No</v>
      </c>
    </row>
    <row r="39" spans="1:8" x14ac:dyDescent="0.2">
      <c r="A39" s="145"/>
      <c r="B39" s="170"/>
      <c r="C39" s="52" t="s">
        <v>50</v>
      </c>
      <c r="D39" s="53">
        <f>AC14</f>
        <v>3.8419168499144472E-2</v>
      </c>
      <c r="E39" s="143"/>
      <c r="F39" s="54">
        <f>AC15</f>
        <v>0.72346733812920894</v>
      </c>
      <c r="G39" s="52" t="str">
        <f t="shared" si="45"/>
        <v>Si</v>
      </c>
      <c r="H39" s="52" t="str">
        <f t="shared" si="44"/>
        <v>Si</v>
      </c>
    </row>
  </sheetData>
  <mergeCells count="61">
    <mergeCell ref="BF19:BG19"/>
    <mergeCell ref="A36:A37"/>
    <mergeCell ref="E36:E39"/>
    <mergeCell ref="A38:A39"/>
    <mergeCell ref="B36:B39"/>
    <mergeCell ref="AJ7:AL7"/>
    <mergeCell ref="AY7:BA7"/>
    <mergeCell ref="F8:H8"/>
    <mergeCell ref="I8:K9"/>
    <mergeCell ref="U8:W8"/>
    <mergeCell ref="X8:Z9"/>
    <mergeCell ref="AJ8:AL8"/>
    <mergeCell ref="AM8:AO9"/>
    <mergeCell ref="AY8:BA8"/>
    <mergeCell ref="U5:W5"/>
    <mergeCell ref="AJ5:AL5"/>
    <mergeCell ref="AY5:BA5"/>
    <mergeCell ref="F6:H6"/>
    <mergeCell ref="U6:W6"/>
    <mergeCell ref="AJ6:AL6"/>
    <mergeCell ref="AY6:BA6"/>
    <mergeCell ref="AP2:AP9"/>
    <mergeCell ref="AQ2:AQ9"/>
    <mergeCell ref="AR2:AR9"/>
    <mergeCell ref="AT1:AT13"/>
    <mergeCell ref="AV1:AX1"/>
    <mergeCell ref="AY1:BA1"/>
    <mergeCell ref="AJ4:AL4"/>
    <mergeCell ref="R1:T1"/>
    <mergeCell ref="U7:W7"/>
    <mergeCell ref="BE2:BE9"/>
    <mergeCell ref="BF2:BF9"/>
    <mergeCell ref="BG2:BG9"/>
    <mergeCell ref="AY3:BA3"/>
    <mergeCell ref="AY4:BA4"/>
    <mergeCell ref="BB8:BD9"/>
    <mergeCell ref="BB1:BD1"/>
    <mergeCell ref="L2:L9"/>
    <mergeCell ref="M2:M9"/>
    <mergeCell ref="N2:N9"/>
    <mergeCell ref="AA2:AA9"/>
    <mergeCell ref="AB2:AB9"/>
    <mergeCell ref="AC2:AC9"/>
    <mergeCell ref="U1:W1"/>
    <mergeCell ref="X1:Z1"/>
    <mergeCell ref="AE1:AE13"/>
    <mergeCell ref="AG1:AI1"/>
    <mergeCell ref="AJ1:AL1"/>
    <mergeCell ref="AM1:AO1"/>
    <mergeCell ref="U3:W3"/>
    <mergeCell ref="AJ3:AL3"/>
    <mergeCell ref="U4:W4"/>
    <mergeCell ref="A1:A13"/>
    <mergeCell ref="C1:E1"/>
    <mergeCell ref="F1:H1"/>
    <mergeCell ref="I1:K1"/>
    <mergeCell ref="P1:P13"/>
    <mergeCell ref="F3:H3"/>
    <mergeCell ref="F4:H4"/>
    <mergeCell ref="F5:H5"/>
    <mergeCell ref="F7:H7"/>
  </mergeCells>
  <pageMargins left="0.7" right="0.7" top="0.75" bottom="0.75" header="0.3" footer="0.3"/>
  <pageSetup orientation="portrait" horizontalDpi="0" verticalDpi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topLeftCell="A3" zoomScale="75" zoomScaleNormal="81" zoomScalePageLayoutView="81" workbookViewId="0">
      <selection activeCell="G38" sqref="G38:H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.5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4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4" t="s">
        <v>74</v>
      </c>
      <c r="B1" s="82" t="s">
        <v>2</v>
      </c>
      <c r="C1" s="174" t="s">
        <v>3</v>
      </c>
      <c r="D1" s="175"/>
      <c r="E1" s="176"/>
      <c r="F1" s="174" t="s">
        <v>3</v>
      </c>
      <c r="G1" s="175"/>
      <c r="H1" s="176"/>
      <c r="I1" s="174" t="s">
        <v>42</v>
      </c>
      <c r="J1" s="175"/>
      <c r="K1" s="176"/>
      <c r="L1" s="83" t="s">
        <v>41</v>
      </c>
      <c r="M1" s="83" t="s">
        <v>39</v>
      </c>
      <c r="N1" s="83" t="s">
        <v>43</v>
      </c>
      <c r="P1" s="150" t="s">
        <v>75</v>
      </c>
      <c r="Q1" s="39" t="s">
        <v>2</v>
      </c>
      <c r="R1" s="146" t="s">
        <v>3</v>
      </c>
      <c r="S1" s="146"/>
      <c r="T1" s="146"/>
      <c r="U1" s="146" t="s">
        <v>3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73</v>
      </c>
      <c r="AF1" s="82" t="s">
        <v>2</v>
      </c>
      <c r="AG1" s="174" t="s">
        <v>3</v>
      </c>
      <c r="AH1" s="175"/>
      <c r="AI1" s="176"/>
      <c r="AJ1" s="174" t="s">
        <v>3</v>
      </c>
      <c r="AK1" s="175"/>
      <c r="AL1" s="176"/>
      <c r="AM1" s="174" t="s">
        <v>42</v>
      </c>
      <c r="AN1" s="175"/>
      <c r="AO1" s="176"/>
      <c r="AP1" s="83" t="s">
        <v>41</v>
      </c>
      <c r="AQ1" s="83" t="s">
        <v>39</v>
      </c>
      <c r="AR1" s="83" t="s">
        <v>43</v>
      </c>
      <c r="AS1" s="37"/>
      <c r="AT1" s="150" t="s">
        <v>76</v>
      </c>
      <c r="AU1" s="39" t="s">
        <v>2</v>
      </c>
      <c r="AV1" s="146" t="s">
        <v>3</v>
      </c>
      <c r="AW1" s="146"/>
      <c r="AX1" s="146"/>
      <c r="AY1" s="146" t="s">
        <v>3</v>
      </c>
      <c r="AZ1" s="146"/>
      <c r="BA1" s="146"/>
      <c r="BB1" s="146" t="s">
        <v>42</v>
      </c>
      <c r="BC1" s="146"/>
      <c r="BD1" s="146"/>
      <c r="BE1" s="22" t="s">
        <v>41</v>
      </c>
      <c r="BF1" s="22" t="s">
        <v>39</v>
      </c>
      <c r="BG1" s="22" t="s">
        <v>43</v>
      </c>
      <c r="BH1" s="1"/>
      <c r="BI1" s="48" t="s">
        <v>46</v>
      </c>
      <c r="BJ1" s="32" t="s">
        <v>30</v>
      </c>
    </row>
    <row r="2" spans="1:62" x14ac:dyDescent="0.2">
      <c r="A2" s="154"/>
      <c r="B2" s="10" t="s">
        <v>1</v>
      </c>
      <c r="C2" s="101">
        <v>1</v>
      </c>
      <c r="D2" s="101">
        <v>2</v>
      </c>
      <c r="E2" s="101">
        <v>3</v>
      </c>
      <c r="F2" s="101" t="s">
        <v>31</v>
      </c>
      <c r="G2" s="101" t="s">
        <v>32</v>
      </c>
      <c r="H2" s="101" t="s">
        <v>33</v>
      </c>
      <c r="I2" s="101">
        <v>1</v>
      </c>
      <c r="J2" s="101">
        <v>2</v>
      </c>
      <c r="K2" s="101">
        <v>3</v>
      </c>
      <c r="L2" s="151"/>
      <c r="M2" s="151"/>
      <c r="N2" s="151"/>
      <c r="P2" s="150"/>
      <c r="Q2" s="16" t="s">
        <v>1</v>
      </c>
      <c r="R2" s="101">
        <v>1</v>
      </c>
      <c r="S2" s="101">
        <v>2</v>
      </c>
      <c r="T2" s="101">
        <v>3</v>
      </c>
      <c r="U2" s="101" t="s">
        <v>31</v>
      </c>
      <c r="V2" s="101" t="s">
        <v>32</v>
      </c>
      <c r="W2" s="101" t="s">
        <v>33</v>
      </c>
      <c r="X2" s="101">
        <v>1</v>
      </c>
      <c r="Y2" s="101">
        <v>2</v>
      </c>
      <c r="Z2" s="101">
        <v>3</v>
      </c>
      <c r="AA2" s="151"/>
      <c r="AB2" s="151"/>
      <c r="AC2" s="151"/>
      <c r="AE2" s="154"/>
      <c r="AF2" s="10" t="s">
        <v>1</v>
      </c>
      <c r="AG2" s="101">
        <v>1</v>
      </c>
      <c r="AH2" s="101">
        <v>2</v>
      </c>
      <c r="AI2" s="101">
        <v>3</v>
      </c>
      <c r="AJ2" s="101" t="s">
        <v>31</v>
      </c>
      <c r="AK2" s="101" t="s">
        <v>32</v>
      </c>
      <c r="AL2" s="101" t="s">
        <v>33</v>
      </c>
      <c r="AM2" s="101">
        <v>1</v>
      </c>
      <c r="AN2" s="101">
        <v>2</v>
      </c>
      <c r="AO2" s="101">
        <v>3</v>
      </c>
      <c r="AP2" s="151"/>
      <c r="AQ2" s="151"/>
      <c r="AR2" s="151"/>
      <c r="AS2" s="42"/>
      <c r="AT2" s="150"/>
      <c r="AU2" s="16" t="s">
        <v>1</v>
      </c>
      <c r="AV2" s="101">
        <v>1</v>
      </c>
      <c r="AW2" s="101">
        <v>2</v>
      </c>
      <c r="AX2" s="101">
        <v>3</v>
      </c>
      <c r="AY2" s="101" t="s">
        <v>31</v>
      </c>
      <c r="AZ2" s="101" t="s">
        <v>32</v>
      </c>
      <c r="BA2" s="101" t="s">
        <v>33</v>
      </c>
      <c r="BB2" s="101">
        <v>1</v>
      </c>
      <c r="BC2" s="101">
        <v>2</v>
      </c>
      <c r="BD2" s="101">
        <v>3</v>
      </c>
      <c r="BE2" s="151"/>
      <c r="BF2" s="151"/>
      <c r="BG2" s="151"/>
      <c r="BI2" s="101"/>
      <c r="BJ2" s="101"/>
    </row>
    <row r="3" spans="1:62" x14ac:dyDescent="0.2">
      <c r="A3" s="154"/>
      <c r="B3" s="10" t="s">
        <v>4</v>
      </c>
      <c r="C3" s="101">
        <v>5.85</v>
      </c>
      <c r="D3" s="101">
        <v>5.85</v>
      </c>
      <c r="E3" s="101">
        <v>5.85</v>
      </c>
      <c r="F3" s="147">
        <f t="shared" ref="F3:F7" si="0">AVERAGE(C3:E3)</f>
        <v>5.8499999999999988</v>
      </c>
      <c r="G3" s="147"/>
      <c r="H3" s="147"/>
      <c r="I3" s="101">
        <v>5.85</v>
      </c>
      <c r="J3" s="101">
        <v>5.85</v>
      </c>
      <c r="K3" s="101">
        <v>5.85</v>
      </c>
      <c r="L3" s="152"/>
      <c r="M3" s="152"/>
      <c r="N3" s="152"/>
      <c r="P3" s="150"/>
      <c r="Q3" s="16" t="s">
        <v>4</v>
      </c>
      <c r="R3" s="101">
        <v>5.85</v>
      </c>
      <c r="S3" s="101">
        <v>5.85</v>
      </c>
      <c r="T3" s="101">
        <v>5.85</v>
      </c>
      <c r="U3" s="147">
        <f t="shared" ref="U3:U7" si="1">AVERAGE(R3:T3)</f>
        <v>5.8499999999999988</v>
      </c>
      <c r="V3" s="147"/>
      <c r="W3" s="147"/>
      <c r="X3" s="101">
        <v>5.85</v>
      </c>
      <c r="Y3" s="101">
        <v>5.85</v>
      </c>
      <c r="Z3" s="101">
        <v>5.85</v>
      </c>
      <c r="AA3" s="152"/>
      <c r="AB3" s="152"/>
      <c r="AC3" s="152"/>
      <c r="AE3" s="154"/>
      <c r="AF3" s="10" t="s">
        <v>4</v>
      </c>
      <c r="AG3" s="101">
        <v>5.85</v>
      </c>
      <c r="AH3" s="101">
        <v>5.85</v>
      </c>
      <c r="AI3" s="101">
        <v>5.85</v>
      </c>
      <c r="AJ3" s="147">
        <f t="shared" ref="AJ3:AJ7" si="2">AVERAGE(AG3:AI3)</f>
        <v>5.8499999999999988</v>
      </c>
      <c r="AK3" s="147"/>
      <c r="AL3" s="147"/>
      <c r="AM3" s="101">
        <v>5.85</v>
      </c>
      <c r="AN3" s="101">
        <v>5.85</v>
      </c>
      <c r="AO3" s="101">
        <v>5.85</v>
      </c>
      <c r="AP3" s="152"/>
      <c r="AQ3" s="152"/>
      <c r="AR3" s="152"/>
      <c r="AS3" s="42"/>
      <c r="AT3" s="150"/>
      <c r="AU3" s="16" t="s">
        <v>4</v>
      </c>
      <c r="AV3" s="101">
        <v>5.85</v>
      </c>
      <c r="AW3" s="101">
        <v>5.85</v>
      </c>
      <c r="AX3" s="101">
        <v>5.85</v>
      </c>
      <c r="AY3" s="147">
        <f t="shared" ref="AY3:AY7" si="3">AVERAGE(AV3:AX3)</f>
        <v>5.8499999999999988</v>
      </c>
      <c r="AZ3" s="147"/>
      <c r="BA3" s="147"/>
      <c r="BB3" s="84">
        <v>5.85</v>
      </c>
      <c r="BC3" s="85">
        <v>5.85</v>
      </c>
      <c r="BD3" s="85">
        <v>5.85</v>
      </c>
      <c r="BE3" s="152"/>
      <c r="BF3" s="152"/>
      <c r="BG3" s="152"/>
      <c r="BI3" s="101"/>
      <c r="BJ3" s="101"/>
    </row>
    <row r="4" spans="1:62" x14ac:dyDescent="0.2">
      <c r="A4" s="154"/>
      <c r="B4" s="10" t="s">
        <v>5</v>
      </c>
      <c r="C4" s="101">
        <v>2.0099999999999998</v>
      </c>
      <c r="D4" s="101">
        <v>1.88</v>
      </c>
      <c r="E4" s="101">
        <v>1.86</v>
      </c>
      <c r="F4" s="147">
        <f t="shared" si="0"/>
        <v>1.9166666666666667</v>
      </c>
      <c r="G4" s="147"/>
      <c r="H4" s="147"/>
      <c r="I4" s="101">
        <v>2.0099999999999998</v>
      </c>
      <c r="J4" s="101">
        <v>1.88</v>
      </c>
      <c r="K4" s="101">
        <v>1.86</v>
      </c>
      <c r="L4" s="152"/>
      <c r="M4" s="152"/>
      <c r="N4" s="152"/>
      <c r="P4" s="150"/>
      <c r="Q4" s="16" t="s">
        <v>5</v>
      </c>
      <c r="R4" s="101">
        <v>2.0299999999999998</v>
      </c>
      <c r="S4" s="101">
        <v>1.98</v>
      </c>
      <c r="T4" s="101">
        <v>1.96</v>
      </c>
      <c r="U4" s="147">
        <f t="shared" si="1"/>
        <v>1.99</v>
      </c>
      <c r="V4" s="147"/>
      <c r="W4" s="147"/>
      <c r="X4" s="101">
        <v>2.0299999999999998</v>
      </c>
      <c r="Y4" s="101">
        <v>1.98</v>
      </c>
      <c r="Z4" s="101">
        <v>1.96</v>
      </c>
      <c r="AA4" s="152"/>
      <c r="AB4" s="152"/>
      <c r="AC4" s="152"/>
      <c r="AE4" s="154"/>
      <c r="AF4" s="10" t="s">
        <v>5</v>
      </c>
      <c r="AG4" s="101">
        <v>1.97</v>
      </c>
      <c r="AH4" s="101">
        <v>2.02</v>
      </c>
      <c r="AI4" s="101">
        <v>1.86</v>
      </c>
      <c r="AJ4" s="147">
        <f t="shared" si="2"/>
        <v>1.9500000000000002</v>
      </c>
      <c r="AK4" s="147"/>
      <c r="AL4" s="147"/>
      <c r="AM4" s="101">
        <v>1.97</v>
      </c>
      <c r="AN4" s="101">
        <v>2.02</v>
      </c>
      <c r="AO4" s="101">
        <v>1.86</v>
      </c>
      <c r="AP4" s="152"/>
      <c r="AQ4" s="152"/>
      <c r="AR4" s="152"/>
      <c r="AS4" s="42"/>
      <c r="AT4" s="150"/>
      <c r="AU4" s="16" t="s">
        <v>5</v>
      </c>
      <c r="AV4" s="101">
        <v>1.99</v>
      </c>
      <c r="AW4" s="101">
        <v>2</v>
      </c>
      <c r="AX4" s="101">
        <v>2.06</v>
      </c>
      <c r="AY4" s="147">
        <f t="shared" si="3"/>
        <v>2.0166666666666671</v>
      </c>
      <c r="AZ4" s="147"/>
      <c r="BA4" s="147"/>
      <c r="BB4" s="101">
        <v>1.99</v>
      </c>
      <c r="BC4" s="101">
        <v>2</v>
      </c>
      <c r="BD4" s="101">
        <v>2.06</v>
      </c>
      <c r="BE4" s="152"/>
      <c r="BF4" s="152"/>
      <c r="BG4" s="152"/>
      <c r="BI4" s="101"/>
      <c r="BJ4" s="101"/>
    </row>
    <row r="5" spans="1:62" x14ac:dyDescent="0.2">
      <c r="A5" s="154"/>
      <c r="B5" s="10" t="s">
        <v>6</v>
      </c>
      <c r="C5" s="101">
        <v>0.19</v>
      </c>
      <c r="D5" s="101">
        <v>0.19</v>
      </c>
      <c r="E5" s="101">
        <v>0.19</v>
      </c>
      <c r="F5" s="147">
        <f t="shared" si="0"/>
        <v>0.19000000000000003</v>
      </c>
      <c r="G5" s="147"/>
      <c r="H5" s="147"/>
      <c r="I5" s="101">
        <v>0.19</v>
      </c>
      <c r="J5" s="101">
        <v>0.19</v>
      </c>
      <c r="K5" s="101">
        <v>0.19</v>
      </c>
      <c r="L5" s="152"/>
      <c r="M5" s="152"/>
      <c r="N5" s="152"/>
      <c r="P5" s="150"/>
      <c r="Q5" s="16" t="s">
        <v>6</v>
      </c>
      <c r="R5" s="101">
        <v>0.19</v>
      </c>
      <c r="S5" s="101">
        <v>0.19</v>
      </c>
      <c r="T5" s="101">
        <v>0.19</v>
      </c>
      <c r="U5" s="147">
        <f t="shared" si="1"/>
        <v>0.19000000000000003</v>
      </c>
      <c r="V5" s="147"/>
      <c r="W5" s="147"/>
      <c r="X5" s="101">
        <v>0.19</v>
      </c>
      <c r="Y5" s="101">
        <v>0.19</v>
      </c>
      <c r="Z5" s="101">
        <v>0.19</v>
      </c>
      <c r="AA5" s="152"/>
      <c r="AB5" s="152"/>
      <c r="AC5" s="152"/>
      <c r="AE5" s="154"/>
      <c r="AF5" s="10" t="s">
        <v>6</v>
      </c>
      <c r="AG5" s="101">
        <v>0.19</v>
      </c>
      <c r="AH5" s="101">
        <v>0.19</v>
      </c>
      <c r="AI5" s="101">
        <v>0.19</v>
      </c>
      <c r="AJ5" s="147">
        <f t="shared" si="2"/>
        <v>0.19000000000000003</v>
      </c>
      <c r="AK5" s="147"/>
      <c r="AL5" s="147"/>
      <c r="AM5" s="101">
        <v>0.19</v>
      </c>
      <c r="AN5" s="101">
        <v>0.19</v>
      </c>
      <c r="AO5" s="101">
        <v>0.19</v>
      </c>
      <c r="AP5" s="152"/>
      <c r="AQ5" s="152"/>
      <c r="AR5" s="152"/>
      <c r="AS5" s="42"/>
      <c r="AT5" s="150"/>
      <c r="AU5" s="16" t="s">
        <v>6</v>
      </c>
      <c r="AV5" s="101">
        <v>0.19</v>
      </c>
      <c r="AW5" s="101">
        <v>0.19</v>
      </c>
      <c r="AX5" s="101">
        <v>0.19</v>
      </c>
      <c r="AY5" s="147">
        <f t="shared" si="3"/>
        <v>0.19000000000000003</v>
      </c>
      <c r="AZ5" s="147"/>
      <c r="BA5" s="147"/>
      <c r="BB5" s="86">
        <v>0.19</v>
      </c>
      <c r="BC5" s="87">
        <v>0.19</v>
      </c>
      <c r="BD5" s="87">
        <v>0.19</v>
      </c>
      <c r="BE5" s="152"/>
      <c r="BF5" s="152"/>
      <c r="BG5" s="152"/>
      <c r="BI5" s="101"/>
      <c r="BJ5" s="101"/>
    </row>
    <row r="6" spans="1:62" x14ac:dyDescent="0.2">
      <c r="A6" s="154"/>
      <c r="B6" s="10" t="s">
        <v>28</v>
      </c>
      <c r="C6" s="111">
        <f t="shared" ref="C6:K6" si="4">(C3*C4*2)+(C3*C5*2)+(C5*C4*2)</f>
        <v>26.503799999999995</v>
      </c>
      <c r="D6" s="111">
        <f t="shared" si="4"/>
        <v>24.933399999999999</v>
      </c>
      <c r="E6" s="111">
        <f t="shared" si="4"/>
        <v>24.691800000000001</v>
      </c>
      <c r="F6" s="147">
        <f t="shared" si="0"/>
        <v>25.376333333333331</v>
      </c>
      <c r="G6" s="147"/>
      <c r="H6" s="147"/>
      <c r="I6" s="111">
        <f t="shared" si="4"/>
        <v>26.503799999999995</v>
      </c>
      <c r="J6" s="111">
        <f t="shared" si="4"/>
        <v>24.933399999999999</v>
      </c>
      <c r="K6" s="111">
        <f t="shared" si="4"/>
        <v>24.691800000000001</v>
      </c>
      <c r="L6" s="152"/>
      <c r="M6" s="152"/>
      <c r="N6" s="152"/>
      <c r="P6" s="150"/>
      <c r="Q6" s="16" t="s">
        <v>28</v>
      </c>
      <c r="R6" s="111">
        <f t="shared" ref="R6:Z6" si="5">(R3*R4*2)+(R3*R5*2)+(R5*R4*2)</f>
        <v>26.745399999999997</v>
      </c>
      <c r="S6" s="111">
        <f t="shared" si="5"/>
        <v>26.141399999999997</v>
      </c>
      <c r="T6" s="111">
        <f t="shared" si="5"/>
        <v>25.899799999999999</v>
      </c>
      <c r="U6" s="147">
        <f t="shared" si="1"/>
        <v>26.262199999999996</v>
      </c>
      <c r="V6" s="147"/>
      <c r="W6" s="147"/>
      <c r="X6" s="111">
        <f t="shared" si="5"/>
        <v>26.745399999999997</v>
      </c>
      <c r="Y6" s="111">
        <f t="shared" si="5"/>
        <v>26.141399999999997</v>
      </c>
      <c r="Z6" s="111">
        <f t="shared" si="5"/>
        <v>25.899799999999999</v>
      </c>
      <c r="AA6" s="152"/>
      <c r="AB6" s="152"/>
      <c r="AC6" s="152"/>
      <c r="AE6" s="154"/>
      <c r="AF6" s="10" t="s">
        <v>28</v>
      </c>
      <c r="AG6" s="111">
        <f t="shared" ref="AG6:AO6" si="6">(AG3*AG4*2)+(AG3*AG5*2)+(AG5*AG4*2)</f>
        <v>26.020599999999998</v>
      </c>
      <c r="AH6" s="111">
        <f t="shared" si="6"/>
        <v>26.624600000000001</v>
      </c>
      <c r="AI6" s="111">
        <f t="shared" si="6"/>
        <v>24.691800000000001</v>
      </c>
      <c r="AJ6" s="147">
        <f t="shared" si="2"/>
        <v>25.779</v>
      </c>
      <c r="AK6" s="147"/>
      <c r="AL6" s="147"/>
      <c r="AM6" s="111">
        <f t="shared" si="6"/>
        <v>26.020599999999998</v>
      </c>
      <c r="AN6" s="111">
        <f t="shared" si="6"/>
        <v>26.624600000000001</v>
      </c>
      <c r="AO6" s="111">
        <f t="shared" si="6"/>
        <v>24.691800000000001</v>
      </c>
      <c r="AP6" s="152"/>
      <c r="AQ6" s="152"/>
      <c r="AR6" s="152"/>
      <c r="AS6" s="42"/>
      <c r="AT6" s="150"/>
      <c r="AU6" s="16" t="s">
        <v>28</v>
      </c>
      <c r="AV6" s="111">
        <f t="shared" ref="AV6:BD6" si="7">(AV3*AV4*2)+(AV3*AV5*2)+(AV5*AV4*2)</f>
        <v>26.262199999999996</v>
      </c>
      <c r="AW6" s="111">
        <f t="shared" si="7"/>
        <v>26.382999999999999</v>
      </c>
      <c r="AX6" s="111">
        <f t="shared" si="7"/>
        <v>27.107800000000001</v>
      </c>
      <c r="AY6" s="147">
        <f t="shared" si="3"/>
        <v>26.584333333333333</v>
      </c>
      <c r="AZ6" s="147"/>
      <c r="BA6" s="147"/>
      <c r="BB6" s="111">
        <f t="shared" si="7"/>
        <v>26.262199999999996</v>
      </c>
      <c r="BC6" s="111">
        <f t="shared" si="7"/>
        <v>26.382999999999999</v>
      </c>
      <c r="BD6" s="111">
        <f t="shared" si="7"/>
        <v>27.107800000000001</v>
      </c>
      <c r="BE6" s="152"/>
      <c r="BF6" s="152"/>
      <c r="BG6" s="152"/>
      <c r="BI6" s="101"/>
      <c r="BJ6" s="101"/>
    </row>
    <row r="7" spans="1:62" x14ac:dyDescent="0.2">
      <c r="A7" s="154"/>
      <c r="B7" s="10" t="s">
        <v>29</v>
      </c>
      <c r="C7" s="111">
        <f t="shared" ref="C7:K7" si="8">C5*C4*C3</f>
        <v>2.2341149999999996</v>
      </c>
      <c r="D7" s="111">
        <f t="shared" si="8"/>
        <v>2.0896199999999996</v>
      </c>
      <c r="E7" s="111">
        <f t="shared" si="8"/>
        <v>2.0673900000000001</v>
      </c>
      <c r="F7" s="147">
        <f t="shared" si="0"/>
        <v>2.1303749999999995</v>
      </c>
      <c r="G7" s="147"/>
      <c r="H7" s="147"/>
      <c r="I7" s="111">
        <f t="shared" si="8"/>
        <v>2.2341149999999996</v>
      </c>
      <c r="J7" s="111">
        <f t="shared" si="8"/>
        <v>2.0896199999999996</v>
      </c>
      <c r="K7" s="111">
        <f t="shared" si="8"/>
        <v>2.0673900000000001</v>
      </c>
      <c r="L7" s="152"/>
      <c r="M7" s="152"/>
      <c r="N7" s="152"/>
      <c r="P7" s="150"/>
      <c r="Q7" s="16" t="s">
        <v>29</v>
      </c>
      <c r="R7" s="111">
        <f t="shared" ref="R7:Z7" si="9">R5*R4*R3</f>
        <v>2.2563449999999996</v>
      </c>
      <c r="S7" s="111">
        <f t="shared" si="9"/>
        <v>2.2007699999999999</v>
      </c>
      <c r="T7" s="111">
        <f t="shared" si="9"/>
        <v>2.1785399999999999</v>
      </c>
      <c r="U7" s="147">
        <f t="shared" si="1"/>
        <v>2.2118850000000001</v>
      </c>
      <c r="V7" s="147"/>
      <c r="W7" s="147"/>
      <c r="X7" s="111">
        <f t="shared" si="9"/>
        <v>2.2563449999999996</v>
      </c>
      <c r="Y7" s="111">
        <f t="shared" si="9"/>
        <v>2.2007699999999999</v>
      </c>
      <c r="Z7" s="111">
        <f t="shared" si="9"/>
        <v>2.1785399999999999</v>
      </c>
      <c r="AA7" s="152"/>
      <c r="AB7" s="152"/>
      <c r="AC7" s="152"/>
      <c r="AE7" s="154"/>
      <c r="AF7" s="10" t="s">
        <v>29</v>
      </c>
      <c r="AG7" s="111">
        <f t="shared" ref="AG7:AO7" si="10">AG5*AG4*AG3</f>
        <v>2.1896550000000001</v>
      </c>
      <c r="AH7" s="111">
        <f t="shared" si="10"/>
        <v>2.2452299999999998</v>
      </c>
      <c r="AI7" s="111">
        <f t="shared" si="10"/>
        <v>2.0673900000000001</v>
      </c>
      <c r="AJ7" s="147">
        <f t="shared" si="2"/>
        <v>2.1674249999999997</v>
      </c>
      <c r="AK7" s="147"/>
      <c r="AL7" s="147"/>
      <c r="AM7" s="111">
        <f t="shared" si="10"/>
        <v>2.1896550000000001</v>
      </c>
      <c r="AN7" s="111">
        <f t="shared" si="10"/>
        <v>2.2452299999999998</v>
      </c>
      <c r="AO7" s="111">
        <f t="shared" si="10"/>
        <v>2.0673900000000001</v>
      </c>
      <c r="AP7" s="152"/>
      <c r="AQ7" s="152"/>
      <c r="AR7" s="152"/>
      <c r="AS7" s="42"/>
      <c r="AT7" s="150"/>
      <c r="AU7" s="16" t="s">
        <v>29</v>
      </c>
      <c r="AV7" s="111">
        <f>AV5*AV4*AV3</f>
        <v>2.2118849999999997</v>
      </c>
      <c r="AW7" s="111">
        <f t="shared" ref="AW7:BD7" si="11">AW5*AW4*AW3</f>
        <v>2.2229999999999999</v>
      </c>
      <c r="AX7" s="111">
        <f t="shared" si="11"/>
        <v>2.2896900000000002</v>
      </c>
      <c r="AY7" s="147">
        <f t="shared" si="3"/>
        <v>2.2415249999999998</v>
      </c>
      <c r="AZ7" s="147"/>
      <c r="BA7" s="147"/>
      <c r="BB7" s="111">
        <f t="shared" si="11"/>
        <v>2.2118849999999997</v>
      </c>
      <c r="BC7" s="111">
        <f t="shared" si="11"/>
        <v>2.2229999999999999</v>
      </c>
      <c r="BD7" s="111">
        <f t="shared" si="11"/>
        <v>2.2896900000000002</v>
      </c>
      <c r="BE7" s="152"/>
      <c r="BF7" s="152"/>
      <c r="BG7" s="152"/>
      <c r="BI7" s="101"/>
      <c r="BJ7" s="101"/>
    </row>
    <row r="8" spans="1:62" x14ac:dyDescent="0.2">
      <c r="A8" s="154"/>
      <c r="B8" s="10" t="s">
        <v>35</v>
      </c>
      <c r="C8" s="111">
        <f>C9/C7</f>
        <v>2.1685544387822477</v>
      </c>
      <c r="D8" s="111">
        <f t="shared" ref="D8" si="12">D9/D7</f>
        <v>2.1829806376278946</v>
      </c>
      <c r="E8" s="111">
        <f>E9/E7</f>
        <v>2.1752547898558081</v>
      </c>
      <c r="F8" s="171">
        <f>AVERAGE(C8:E8)</f>
        <v>2.17559662208865</v>
      </c>
      <c r="G8" s="172"/>
      <c r="H8" s="173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111">
        <f>R9/R7</f>
        <v>2.149050787889264</v>
      </c>
      <c r="S8" s="111">
        <f t="shared" ref="S8" si="13">S9/S7</f>
        <v>2.1533826796984692</v>
      </c>
      <c r="T8" s="111">
        <f>T9/T7</f>
        <v>2.1464834246789133</v>
      </c>
      <c r="U8" s="171">
        <f>AVERAGE(R8:T8)</f>
        <v>2.149638964088882</v>
      </c>
      <c r="V8" s="172"/>
      <c r="W8" s="173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111">
        <f>AG9/AG7</f>
        <v>2.14558914532198</v>
      </c>
      <c r="AH8" s="111">
        <f>AH9/AH7</f>
        <v>2.1865911287485025</v>
      </c>
      <c r="AI8" s="111">
        <f>AI9/AI7</f>
        <v>2.2106133820904619</v>
      </c>
      <c r="AJ8" s="171">
        <f>AVERAGE(AG8:AI8)</f>
        <v>2.1809312187203149</v>
      </c>
      <c r="AK8" s="172"/>
      <c r="AL8" s="173"/>
      <c r="AM8" s="148" t="s">
        <v>34</v>
      </c>
      <c r="AN8" s="148"/>
      <c r="AO8" s="148"/>
      <c r="AP8" s="152"/>
      <c r="AQ8" s="152"/>
      <c r="AR8" s="152"/>
      <c r="AS8" s="42"/>
      <c r="AT8" s="150"/>
      <c r="AU8" s="16" t="s">
        <v>35</v>
      </c>
      <c r="AV8" s="111">
        <f>AV9/AV7</f>
        <v>2.1964071368990705</v>
      </c>
      <c r="AW8" s="111">
        <f t="shared" ref="AW8" si="14">AW9/AW7</f>
        <v>2.1824561403508773</v>
      </c>
      <c r="AX8" s="111">
        <f>AX9/AX7</f>
        <v>2.1451812254060592</v>
      </c>
      <c r="AY8" s="171">
        <f>AVERAGE(AV8:AX8)</f>
        <v>2.174681500885336</v>
      </c>
      <c r="AZ8" s="172"/>
      <c r="BA8" s="173"/>
      <c r="BB8" s="148" t="s">
        <v>34</v>
      </c>
      <c r="BC8" s="148"/>
      <c r="BD8" s="148"/>
      <c r="BE8" s="152"/>
      <c r="BF8" s="152"/>
      <c r="BG8" s="152"/>
      <c r="BI8" s="101"/>
      <c r="BJ8" s="101"/>
    </row>
    <row r="9" spans="1:62" x14ac:dyDescent="0.2">
      <c r="A9" s="154"/>
      <c r="B9" s="10" t="s">
        <v>0</v>
      </c>
      <c r="C9" s="111">
        <v>4.8448000000000002</v>
      </c>
      <c r="D9" s="111">
        <v>4.5616000000000003</v>
      </c>
      <c r="E9" s="111">
        <v>4.4970999999999997</v>
      </c>
      <c r="F9" s="111" t="s">
        <v>34</v>
      </c>
      <c r="G9" s="111" t="s">
        <v>34</v>
      </c>
      <c r="H9" s="111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111">
        <v>4.8490000000000002</v>
      </c>
      <c r="S9" s="111">
        <v>4.7390999999999996</v>
      </c>
      <c r="T9" s="111">
        <v>4.6761999999999997</v>
      </c>
      <c r="U9" s="111" t="s">
        <v>34</v>
      </c>
      <c r="V9" s="111" t="s">
        <v>34</v>
      </c>
      <c r="W9" s="111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111">
        <v>4.6981000000000002</v>
      </c>
      <c r="AH9" s="111">
        <v>4.9093999999999998</v>
      </c>
      <c r="AI9" s="18">
        <v>4.5701999999999998</v>
      </c>
      <c r="AJ9" s="111" t="s">
        <v>34</v>
      </c>
      <c r="AK9" s="111" t="s">
        <v>34</v>
      </c>
      <c r="AL9" s="111" t="s">
        <v>34</v>
      </c>
      <c r="AM9" s="148"/>
      <c r="AN9" s="148"/>
      <c r="AO9" s="148"/>
      <c r="AP9" s="153"/>
      <c r="AQ9" s="153"/>
      <c r="AR9" s="153"/>
      <c r="AS9" s="42"/>
      <c r="AT9" s="150"/>
      <c r="AU9" s="16" t="s">
        <v>0</v>
      </c>
      <c r="AV9" s="111">
        <v>4.8582000000000001</v>
      </c>
      <c r="AW9" s="111">
        <v>4.8516000000000004</v>
      </c>
      <c r="AX9" s="111">
        <v>4.9118000000000004</v>
      </c>
      <c r="AY9" s="111" t="s">
        <v>34</v>
      </c>
      <c r="AZ9" s="111" t="s">
        <v>34</v>
      </c>
      <c r="BA9" s="111" t="s">
        <v>34</v>
      </c>
      <c r="BB9" s="148"/>
      <c r="BC9" s="148"/>
      <c r="BD9" s="148"/>
      <c r="BE9" s="153"/>
      <c r="BF9" s="153"/>
      <c r="BG9" s="153"/>
      <c r="BH9" s="2"/>
      <c r="BI9" s="101">
        <v>60</v>
      </c>
      <c r="BJ9" s="101">
        <v>0</v>
      </c>
    </row>
    <row r="10" spans="1:62" x14ac:dyDescent="0.2">
      <c r="A10" s="154"/>
      <c r="B10" s="10" t="s">
        <v>12</v>
      </c>
      <c r="C10" s="111">
        <v>3.9182000000000001</v>
      </c>
      <c r="D10" s="111">
        <v>3.6962000000000002</v>
      </c>
      <c r="E10" s="111">
        <v>3.5676000000000001</v>
      </c>
      <c r="F10" s="111">
        <f t="shared" ref="F10:F11" si="15">$C$9-C10</f>
        <v>0.92660000000000009</v>
      </c>
      <c r="G10" s="111">
        <f t="shared" ref="G10:G13" si="16">$D$9-D10</f>
        <v>0.86540000000000017</v>
      </c>
      <c r="H10" s="14">
        <f>$E$9-E10</f>
        <v>0.92949999999999955</v>
      </c>
      <c r="I10" s="15">
        <f>(F10/($C$6*(BJ10-$BJ$9)*$F$8))*10000</f>
        <v>160.69626189852474</v>
      </c>
      <c r="J10" s="15">
        <f>(G10/($F$8*$D$6*(BJ10-$BJ$9)))*10000</f>
        <v>159.53537983081321</v>
      </c>
      <c r="K10" s="15">
        <f>(H10/($F$8*$E$6*(BJ10-$BJ$9)))*10000</f>
        <v>173.02874893644977</v>
      </c>
      <c r="L10" s="15">
        <f>AVERAGE(I10:K10)</f>
        <v>164.42013022192927</v>
      </c>
      <c r="M10" s="15">
        <f>_xlfn.STDEV.S(I10:K10)</f>
        <v>7.4778438685745776</v>
      </c>
      <c r="N10" s="15">
        <f>M10^2</f>
        <v>55.918148922778407</v>
      </c>
      <c r="P10" s="150"/>
      <c r="Q10" s="16" t="s">
        <v>12</v>
      </c>
      <c r="R10" s="111">
        <v>3.9295</v>
      </c>
      <c r="S10" s="113">
        <v>3.8393000000000002</v>
      </c>
      <c r="T10" s="113">
        <v>3.7966000000000002</v>
      </c>
      <c r="U10" s="111">
        <f>$R$9-R10</f>
        <v>0.91950000000000021</v>
      </c>
      <c r="V10" s="111">
        <f>$S$9-S10</f>
        <v>0.89979999999999949</v>
      </c>
      <c r="W10" s="111">
        <f>$T$9-T10</f>
        <v>0.87959999999999949</v>
      </c>
      <c r="X10" s="15">
        <f>(U10/($R$6*(BJ10-$BJ$9)*$U$8))*10000</f>
        <v>159.93264162376835</v>
      </c>
      <c r="Y10" s="15">
        <f>(V10/($S$6*(BJ10-$BJ$9)*$U$8))*10000</f>
        <v>160.12222670660725</v>
      </c>
      <c r="Z10" s="15">
        <f>(W10/($T$6*(BJ10-$BJ$9)*$U$8))*10000</f>
        <v>157.9877029626002</v>
      </c>
      <c r="AA10" s="15">
        <f>AVERAGE(X10:Z10)</f>
        <v>159.34752376432527</v>
      </c>
      <c r="AB10" s="15">
        <f>_xlfn.STDEV.S(X10:Z10)</f>
        <v>1.1814482999741949</v>
      </c>
      <c r="AC10" s="15">
        <f>AB10^2</f>
        <v>1.3958200855119152</v>
      </c>
      <c r="AE10" s="154"/>
      <c r="AF10" s="10" t="s">
        <v>12</v>
      </c>
      <c r="AG10" s="111">
        <v>3.5827</v>
      </c>
      <c r="AH10" s="111">
        <v>3.8073999999999999</v>
      </c>
      <c r="AI10" s="18">
        <v>4.1772999999999998</v>
      </c>
      <c r="AJ10" s="111">
        <f>$AG$9-AG10</f>
        <v>1.1154000000000002</v>
      </c>
      <c r="AK10" s="111">
        <f>$AH$9-AH10</f>
        <v>1.1019999999999999</v>
      </c>
      <c r="AL10" s="14">
        <f>$AI$9-AI10</f>
        <v>0.39290000000000003</v>
      </c>
      <c r="AM10" s="15">
        <f>(AJ10/($AG$6*(BJ10-$BJ$9)*$AJ$8))*10000</f>
        <v>196.54923796436921</v>
      </c>
      <c r="AN10" s="15">
        <f>(AK10/($AH$6*(BJ10-$BJ$9)*$AJ$8))*10000</f>
        <v>189.78266179246808</v>
      </c>
      <c r="AO10" s="15">
        <f>(AL10/($AI$6*(BJ10-$BJ$9)*$AJ$8))*10000</f>
        <v>72.960417255066176</v>
      </c>
      <c r="AP10" s="15">
        <f>AVERAGE(AM10:AO10)</f>
        <v>153.09743900396782</v>
      </c>
      <c r="AQ10" s="15">
        <f>_xlfn.STDEV.S(AM10:AO10)</f>
        <v>69.483115426414784</v>
      </c>
      <c r="AR10" s="15">
        <f>AQ10^2</f>
        <v>4827.9033293604798</v>
      </c>
      <c r="AS10" s="43"/>
      <c r="AT10" s="150"/>
      <c r="AU10" s="16" t="s">
        <v>12</v>
      </c>
      <c r="AV10" s="113">
        <v>3.9935</v>
      </c>
      <c r="AW10" s="113">
        <v>3.9056999999999999</v>
      </c>
      <c r="AX10" s="111">
        <v>4.09</v>
      </c>
      <c r="AY10" s="111">
        <f>$AV$9-AV10</f>
        <v>0.86470000000000002</v>
      </c>
      <c r="AZ10" s="111">
        <f>$AW$9-AW10</f>
        <v>0.94590000000000041</v>
      </c>
      <c r="BA10" s="111">
        <f>$AX$9-AX10</f>
        <v>0.82180000000000053</v>
      </c>
      <c r="BB10" s="15">
        <f>(AY10/($AV$6*(BJ10-$BJ$9)*$AY$8))*10000</f>
        <v>151.40446902148466</v>
      </c>
      <c r="BC10" s="15">
        <f>(AZ10/($AW$6*(BJ10-$BJ$9)*$AY$8))*10000</f>
        <v>164.86383115096808</v>
      </c>
      <c r="BD10" s="15">
        <f>(BA10/($AX$6*(BJ10-$BJ$9)*$AY$8))*10000</f>
        <v>139.40431091726384</v>
      </c>
      <c r="BE10" s="15">
        <f>AVERAGE(BB10:BD10)</f>
        <v>151.89087036323886</v>
      </c>
      <c r="BF10" s="15">
        <f>_xlfn.STDEV.S(BB10:BD10)</f>
        <v>12.736727693232046</v>
      </c>
      <c r="BG10" s="15">
        <f>BF10^2</f>
        <v>162.22423233154413</v>
      </c>
      <c r="BH10" s="2"/>
      <c r="BI10" s="101">
        <v>60</v>
      </c>
      <c r="BJ10" s="101">
        <v>1</v>
      </c>
    </row>
    <row r="11" spans="1:62" x14ac:dyDescent="0.2">
      <c r="A11" s="154"/>
      <c r="B11" s="10" t="s">
        <v>13</v>
      </c>
      <c r="C11" s="111">
        <v>3.9020999999999999</v>
      </c>
      <c r="D11" s="18">
        <v>3.6791999999999998</v>
      </c>
      <c r="E11" s="113">
        <v>3.5461999999999998</v>
      </c>
      <c r="F11" s="111">
        <f t="shared" si="15"/>
        <v>0.94270000000000032</v>
      </c>
      <c r="G11" s="111">
        <f t="shared" si="16"/>
        <v>0.88240000000000052</v>
      </c>
      <c r="H11" s="14">
        <f t="shared" ref="H11:H13" si="17">$E$9-E11</f>
        <v>0.95089999999999986</v>
      </c>
      <c r="I11" s="15">
        <f t="shared" ref="I11:I13" si="18">(F11/($C$6*(BJ11-$BJ$9)*$F$8))*10000</f>
        <v>81.744207906183519</v>
      </c>
      <c r="J11" s="15">
        <f t="shared" ref="J11:J13" si="19">(G11/($F$8*$D$6*(BJ11-$BJ$9)))*10000</f>
        <v>81.334654011272036</v>
      </c>
      <c r="K11" s="15">
        <f t="shared" ref="K11:K13" si="20">(H11/($F$8*$E$6*(BJ11-$BJ$9)))*10000</f>
        <v>88.506206220371226</v>
      </c>
      <c r="L11" s="15">
        <f>AVERAGE(I11:K11)</f>
        <v>83.861689379275603</v>
      </c>
      <c r="M11" s="15">
        <f t="shared" ref="M11:M13" si="21">_xlfn.STDEV.S(I11:K11)</f>
        <v>4.0274788781103501</v>
      </c>
      <c r="N11" s="15">
        <f t="shared" ref="N11:N13" si="22">M11^2</f>
        <v>16.220586113625004</v>
      </c>
      <c r="P11" s="150"/>
      <c r="Q11" s="16" t="s">
        <v>13</v>
      </c>
      <c r="R11" s="111">
        <v>3.8996</v>
      </c>
      <c r="S11" s="113">
        <v>3.8058999999999998</v>
      </c>
      <c r="T11" s="111">
        <v>3.7581000000000002</v>
      </c>
      <c r="U11" s="111">
        <f t="shared" ref="U11:U13" si="23">$R$9-R11</f>
        <v>0.94940000000000024</v>
      </c>
      <c r="V11" s="111">
        <f t="shared" ref="V11:V13" si="24">$S$9-S11</f>
        <v>0.93319999999999981</v>
      </c>
      <c r="W11" s="111">
        <f t="shared" ref="W11:W13" si="25">$T$9-T11</f>
        <v>0.91809999999999947</v>
      </c>
      <c r="X11" s="15">
        <f t="shared" ref="X11:X13" si="26">(U11/($R$6*(BJ11-$BJ$9)*$U$8))*10000</f>
        <v>82.566639454924243</v>
      </c>
      <c r="Y11" s="15">
        <f t="shared" ref="Y11:Y13" si="27">(V11/($S$6*(BJ11-$BJ$9)*$U$8))*10000</f>
        <v>83.032930630476741</v>
      </c>
      <c r="Z11" s="15">
        <f t="shared" ref="Z11:Z13" si="28">(W11/($T$6*(BJ11-$BJ$9)*$U$8))*10000</f>
        <v>82.451404098432945</v>
      </c>
      <c r="AA11" s="15">
        <f>AVERAGE(X11:Z11)</f>
        <v>82.683658061277981</v>
      </c>
      <c r="AB11" s="15">
        <f t="shared" ref="AB11:AB13" si="29">_xlfn.STDEV.S(X11:Z11)</f>
        <v>0.30791767169561507</v>
      </c>
      <c r="AC11" s="15">
        <f t="shared" ref="AC11:AC13" si="30">AB11^2</f>
        <v>9.481329254244858E-2</v>
      </c>
      <c r="AE11" s="154"/>
      <c r="AF11" s="10" t="s">
        <v>13</v>
      </c>
      <c r="AG11" s="111">
        <v>3.5623</v>
      </c>
      <c r="AH11" s="111">
        <v>3.7915999999999999</v>
      </c>
      <c r="AI11" s="18">
        <v>4.0395000000000003</v>
      </c>
      <c r="AJ11" s="111">
        <f t="shared" ref="AJ11:AJ13" si="31">$AG$9-AG11</f>
        <v>1.1358000000000001</v>
      </c>
      <c r="AK11" s="111">
        <f t="shared" ref="AK11:AK13" si="32">$AH$9-AH11</f>
        <v>1.1177999999999999</v>
      </c>
      <c r="AL11" s="14">
        <f t="shared" ref="AL11:AL13" si="33">$AI$9-AI11</f>
        <v>0.53069999999999951</v>
      </c>
      <c r="AM11" s="15">
        <f t="shared" ref="AM11" si="34">(AJ11/($AG$6*(BJ11-$BJ$9)*$AJ$8))*10000</f>
        <v>100.07200308406425</v>
      </c>
      <c r="AN11" s="15">
        <f t="shared" ref="AN11:AN13" si="35">(AK11/($AH$6*(BJ11-$BJ$9)*$AJ$8))*10000</f>
        <v>96.251841811080226</v>
      </c>
      <c r="AO11" s="15">
        <f t="shared" ref="AO11:AO13" si="36">(AL11/($AI$6*(BJ11-$BJ$9)*$AJ$8))*10000</f>
        <v>49.274743493590712</v>
      </c>
      <c r="AP11" s="15">
        <f t="shared" ref="AP11:AP13" si="37">AVERAGE(AM11:AO11)</f>
        <v>81.866196129578398</v>
      </c>
      <c r="AQ11" s="15">
        <f t="shared" ref="AQ11:AQ12" si="38">_xlfn.STDEV.S(AM11:AO11)</f>
        <v>28.289582830624624</v>
      </c>
      <c r="AR11" s="15">
        <f t="shared" ref="AR11:AR13" si="39">AQ11^2</f>
        <v>800.30049673077156</v>
      </c>
      <c r="AS11" s="43"/>
      <c r="AT11" s="150"/>
      <c r="AU11" s="16" t="s">
        <v>13</v>
      </c>
      <c r="AV11" s="111">
        <v>3.9668999999999999</v>
      </c>
      <c r="AW11" s="113">
        <v>3.8732000000000002</v>
      </c>
      <c r="AX11" s="111">
        <v>4.0621</v>
      </c>
      <c r="AY11" s="111">
        <f t="shared" ref="AY11:AY12" si="40">$AV$9-AV11</f>
        <v>0.8913000000000002</v>
      </c>
      <c r="AZ11" s="111">
        <f>$AW$9-AW11</f>
        <v>0.97840000000000016</v>
      </c>
      <c r="BA11" s="111">
        <f t="shared" ref="BA11:BA13" si="41">$AX$9-AX11</f>
        <v>0.84970000000000034</v>
      </c>
      <c r="BB11" s="15">
        <f t="shared" ref="BB11:BB13" si="42">(AY11/($AV$6*(BJ11-$BJ$9)*$AY$8))*10000</f>
        <v>78.030995280935173</v>
      </c>
      <c r="BC11" s="15">
        <f>(AZ11/($AW$6*(BJ11-$BJ$9)*$AY$8))*10000</f>
        <v>85.264178241942659</v>
      </c>
      <c r="BD11" s="15">
        <f>(BA11/($AX$6*(BJ11-$BJ$9)*$AY$8))*10000</f>
        <v>72.068534306643372</v>
      </c>
      <c r="BE11" s="15">
        <f>AVERAGE(BB11:BD11)</f>
        <v>78.454569276507073</v>
      </c>
      <c r="BF11" s="15">
        <f t="shared" ref="BF11:BF13" si="43">_xlfn.STDEV.S(BB11:BD11)</f>
        <v>6.6080114947004871</v>
      </c>
      <c r="BG11" s="15">
        <f t="shared" ref="BG11:BG13" si="44">BF11^2</f>
        <v>43.665815914093763</v>
      </c>
      <c r="BH11" s="2"/>
      <c r="BI11" s="101">
        <v>60</v>
      </c>
      <c r="BJ11" s="101">
        <v>2</v>
      </c>
    </row>
    <row r="12" spans="1:62" x14ac:dyDescent="0.2">
      <c r="A12" s="154"/>
      <c r="B12" s="10" t="s">
        <v>14</v>
      </c>
      <c r="C12" s="111">
        <v>3.8723000000000001</v>
      </c>
      <c r="D12" s="111">
        <v>3.6456</v>
      </c>
      <c r="E12" s="111">
        <v>3.5055999999999998</v>
      </c>
      <c r="F12" s="111">
        <f>$C$9-R11</f>
        <v>0.94520000000000026</v>
      </c>
      <c r="G12" s="111">
        <f t="shared" si="16"/>
        <v>0.91600000000000037</v>
      </c>
      <c r="H12" s="14">
        <f t="shared" si="17"/>
        <v>0.99149999999999983</v>
      </c>
      <c r="I12" s="15">
        <f t="shared" si="18"/>
        <v>54.640660028234272</v>
      </c>
      <c r="J12" s="15">
        <f t="shared" si="19"/>
        <v>56.287808306380462</v>
      </c>
      <c r="K12" s="15">
        <f t="shared" si="20"/>
        <v>61.523401316295505</v>
      </c>
      <c r="L12" s="15">
        <f t="shared" ref="L12:L13" si="45">AVERAGE(I12:K12)</f>
        <v>57.483956550303411</v>
      </c>
      <c r="M12" s="15">
        <f t="shared" si="21"/>
        <v>3.5938989796147118</v>
      </c>
      <c r="N12" s="15">
        <f t="shared" si="22"/>
        <v>12.916109875675668</v>
      </c>
      <c r="P12" s="150"/>
      <c r="Q12" s="16" t="s">
        <v>14</v>
      </c>
      <c r="R12" s="111">
        <v>3.8658000000000001</v>
      </c>
      <c r="S12" s="111">
        <v>3.7662</v>
      </c>
      <c r="T12" s="111">
        <v>3.7183000000000002</v>
      </c>
      <c r="U12" s="111">
        <f t="shared" si="23"/>
        <v>0.98320000000000007</v>
      </c>
      <c r="V12" s="111">
        <f t="shared" si="24"/>
        <v>0.97289999999999965</v>
      </c>
      <c r="W12" s="111">
        <f t="shared" si="25"/>
        <v>0.95789999999999953</v>
      </c>
      <c r="X12" s="15">
        <f t="shared" si="26"/>
        <v>57.004086729921696</v>
      </c>
      <c r="Y12" s="15">
        <f t="shared" si="27"/>
        <v>57.710200178876136</v>
      </c>
      <c r="Z12" s="15">
        <f t="shared" si="28"/>
        <v>57.35047016366331</v>
      </c>
      <c r="AA12" s="15">
        <f t="shared" ref="AA12:AA13" si="46">AVERAGE(X12:Z12)</f>
        <v>57.354919024153709</v>
      </c>
      <c r="AB12" s="15">
        <f t="shared" si="29"/>
        <v>0.35307774635104233</v>
      </c>
      <c r="AC12" s="15">
        <f t="shared" si="30"/>
        <v>0.12466389496833098</v>
      </c>
      <c r="AE12" s="154"/>
      <c r="AF12" s="10" t="s">
        <v>14</v>
      </c>
      <c r="AG12" s="111">
        <v>3.5272999999999999</v>
      </c>
      <c r="AH12" s="111">
        <v>3.7595000000000001</v>
      </c>
      <c r="AI12" s="18">
        <v>4.0251999999999999</v>
      </c>
      <c r="AJ12" s="111">
        <f t="shared" si="31"/>
        <v>1.1708000000000003</v>
      </c>
      <c r="AK12" s="111">
        <f t="shared" si="32"/>
        <v>1.1498999999999997</v>
      </c>
      <c r="AL12" s="14">
        <f t="shared" si="33"/>
        <v>0.54499999999999993</v>
      </c>
      <c r="AM12" s="15">
        <f>(AJ12/($AG$6*(BJ12-$BJ$9)*$AJ$8))*10000</f>
        <v>68.770500211787535</v>
      </c>
      <c r="AN12" s="15">
        <f t="shared" si="35"/>
        <v>66.010611855764978</v>
      </c>
      <c r="AO12" s="15">
        <f t="shared" si="36"/>
        <v>33.734985495894684</v>
      </c>
      <c r="AP12" s="15">
        <f t="shared" si="37"/>
        <v>56.172032521149056</v>
      </c>
      <c r="AQ12" s="15">
        <f t="shared" si="38"/>
        <v>19.479991153605187</v>
      </c>
      <c r="AR12" s="15">
        <f t="shared" si="39"/>
        <v>379.47005534453638</v>
      </c>
      <c r="AS12" s="43"/>
      <c r="AT12" s="150"/>
      <c r="AU12" s="16" t="s">
        <v>14</v>
      </c>
      <c r="AV12" s="111">
        <v>3.9462999999999999</v>
      </c>
      <c r="AW12" s="111">
        <v>3.8580000000000001</v>
      </c>
      <c r="AX12" s="111">
        <v>4.0479700000000003</v>
      </c>
      <c r="AY12" s="111">
        <f t="shared" si="40"/>
        <v>0.91190000000000015</v>
      </c>
      <c r="AZ12" s="111">
        <f t="shared" ref="AZ12" si="47">$AW$9-AW12</f>
        <v>0.99360000000000026</v>
      </c>
      <c r="BA12" s="111">
        <f t="shared" si="41"/>
        <v>0.8638300000000001</v>
      </c>
      <c r="BB12" s="15">
        <f t="shared" si="42"/>
        <v>53.222981111249318</v>
      </c>
      <c r="BC12" s="15">
        <f t="shared" ref="BC12:BC13" si="48">(AZ12/($AW$6*(BJ12-$BJ$9)*$AY$8))*10000</f>
        <v>57.725870469606328</v>
      </c>
      <c r="BD12" s="15">
        <f t="shared" ref="BD12:BD13" si="49">(BA12/($AX$6*(BJ12-$BJ$9)*$AY$8))*10000</f>
        <v>48.844660460639226</v>
      </c>
      <c r="BE12" s="15">
        <f>AVERAGE(BB12:BD12)</f>
        <v>53.264504013831619</v>
      </c>
      <c r="BF12" s="15">
        <f t="shared" si="43"/>
        <v>4.4407506031552257</v>
      </c>
      <c r="BG12" s="15">
        <f t="shared" si="44"/>
        <v>19.7202659194235</v>
      </c>
      <c r="BH12" s="2"/>
      <c r="BI12" s="101">
        <v>60</v>
      </c>
      <c r="BJ12" s="101">
        <v>3</v>
      </c>
    </row>
    <row r="13" spans="1:62" x14ac:dyDescent="0.2">
      <c r="A13" s="154"/>
      <c r="B13" s="10" t="s">
        <v>15</v>
      </c>
      <c r="C13" s="101">
        <v>3.5032999999999999</v>
      </c>
      <c r="D13" s="111">
        <v>3.2667000000000002</v>
      </c>
      <c r="E13" s="111">
        <v>2.8418999999999999</v>
      </c>
      <c r="F13" s="111">
        <f>$C$9-E13</f>
        <v>2.0029000000000003</v>
      </c>
      <c r="G13" s="111">
        <f t="shared" si="16"/>
        <v>1.2949000000000002</v>
      </c>
      <c r="H13" s="14">
        <f t="shared" si="17"/>
        <v>1.6551999999999998</v>
      </c>
      <c r="I13" s="15">
        <f t="shared" si="18"/>
        <v>14.473098017688109</v>
      </c>
      <c r="J13" s="15">
        <f t="shared" si="19"/>
        <v>9.9463814104710746</v>
      </c>
      <c r="K13" s="15">
        <f t="shared" si="20"/>
        <v>12.838317430500796</v>
      </c>
      <c r="L13" s="15">
        <f t="shared" si="45"/>
        <v>12.419265619553327</v>
      </c>
      <c r="M13" s="15">
        <f t="shared" si="21"/>
        <v>2.2922683363226408</v>
      </c>
      <c r="N13" s="15">
        <f t="shared" si="22"/>
        <v>5.2544941257073674</v>
      </c>
      <c r="P13" s="150"/>
      <c r="Q13" s="16" t="s">
        <v>15</v>
      </c>
      <c r="R13" s="18">
        <v>3.68798</v>
      </c>
      <c r="S13" s="18">
        <v>3.5636999999999999</v>
      </c>
      <c r="T13" s="18">
        <v>3.5249999999999999</v>
      </c>
      <c r="U13" s="111">
        <f t="shared" si="23"/>
        <v>1.1610200000000002</v>
      </c>
      <c r="V13" s="111">
        <f t="shared" si="24"/>
        <v>1.1753999999999998</v>
      </c>
      <c r="W13" s="111">
        <f t="shared" si="25"/>
        <v>1.1511999999999998</v>
      </c>
      <c r="X13" s="15">
        <f t="shared" si="26"/>
        <v>8.4142194842318059</v>
      </c>
      <c r="Y13" s="15">
        <f t="shared" si="27"/>
        <v>8.7152545598534044</v>
      </c>
      <c r="Z13" s="15">
        <f t="shared" si="28"/>
        <v>8.6154427983622011</v>
      </c>
      <c r="AA13" s="15">
        <f t="shared" si="46"/>
        <v>8.5816389474824692</v>
      </c>
      <c r="AB13" s="15">
        <f t="shared" si="29"/>
        <v>0.15333803976622917</v>
      </c>
      <c r="AC13" s="15">
        <f t="shared" si="30"/>
        <v>2.351255443934968E-2</v>
      </c>
      <c r="AE13" s="154"/>
      <c r="AF13" s="10" t="s">
        <v>15</v>
      </c>
      <c r="AG13" s="119">
        <v>2.9847000000000001</v>
      </c>
      <c r="AH13" s="119">
        <v>3.3386999999999998</v>
      </c>
      <c r="AI13" s="119">
        <v>3.4710999999999999</v>
      </c>
      <c r="AJ13" s="111">
        <f t="shared" si="31"/>
        <v>1.7134</v>
      </c>
      <c r="AK13" s="111">
        <f t="shared" si="32"/>
        <v>1.5707</v>
      </c>
      <c r="AL13" s="14">
        <f t="shared" si="33"/>
        <v>1.0991</v>
      </c>
      <c r="AM13" s="15">
        <f>(AJ13/($AG$6*(BJ13-$BJ$9)*$AJ$8))*10000</f>
        <v>12.580220262093949</v>
      </c>
      <c r="AN13" s="15">
        <f t="shared" si="35"/>
        <v>11.270857035595494</v>
      </c>
      <c r="AO13" s="15">
        <f t="shared" si="36"/>
        <v>8.5041565501233602</v>
      </c>
      <c r="AP13" s="15">
        <f t="shared" si="37"/>
        <v>10.785077949270935</v>
      </c>
      <c r="AQ13" s="15">
        <f>_xlfn.STDEV.S(AM13:AO13)</f>
        <v>2.080999720457354</v>
      </c>
      <c r="AR13" s="15">
        <f t="shared" si="39"/>
        <v>4.3305598365435856</v>
      </c>
      <c r="AS13" s="43"/>
      <c r="AT13" s="150"/>
      <c r="AU13" s="16" t="s">
        <v>15</v>
      </c>
      <c r="AV13" s="18">
        <v>3.7063000000000001</v>
      </c>
      <c r="AW13" s="18">
        <v>3.6292</v>
      </c>
      <c r="AX13" s="18">
        <v>3.8285999999999998</v>
      </c>
      <c r="AY13" s="111">
        <f>$AV$9-AV13</f>
        <v>1.1518999999999999</v>
      </c>
      <c r="AZ13" s="111">
        <f>$AW$9-AW13</f>
        <v>1.2224000000000004</v>
      </c>
      <c r="BA13" s="111">
        <f t="shared" si="41"/>
        <v>1.0832000000000006</v>
      </c>
      <c r="BB13" s="15">
        <f t="shared" si="42"/>
        <v>8.4038205864195756</v>
      </c>
      <c r="BC13" s="15">
        <f t="shared" si="48"/>
        <v>8.8773279063565287</v>
      </c>
      <c r="BD13" s="15">
        <f t="shared" si="49"/>
        <v>7.6560978738531356</v>
      </c>
      <c r="BE13" s="15">
        <f>AVERAGE(BB13:BD13)</f>
        <v>8.3124154555430803</v>
      </c>
      <c r="BF13" s="15">
        <f t="shared" si="43"/>
        <v>0.61572467185826785</v>
      </c>
      <c r="BG13" s="15">
        <f t="shared" si="44"/>
        <v>0.37911687153497164</v>
      </c>
      <c r="BH13" s="2"/>
      <c r="BI13" s="101">
        <v>60</v>
      </c>
      <c r="BJ13" s="101">
        <v>24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90.309339037786444</v>
      </c>
      <c r="X14" s="19"/>
      <c r="Y14" s="19"/>
      <c r="Z14" s="19"/>
      <c r="AA14" s="19"/>
      <c r="AB14" s="34" t="s">
        <v>45</v>
      </c>
      <c r="AC14" s="34">
        <f>SUM(AC10:AC13)</f>
        <v>1.6388098274620444</v>
      </c>
      <c r="AG14" s="30"/>
      <c r="AH14" s="29"/>
      <c r="AI14" s="29"/>
      <c r="AM14" s="19"/>
      <c r="AN14" s="19"/>
      <c r="AO14" s="19"/>
      <c r="AP14" s="19"/>
      <c r="AQ14" s="34" t="s">
        <v>45</v>
      </c>
      <c r="AR14" s="34">
        <f>SUM(AR10:AR13)</f>
        <v>6012.004441272331</v>
      </c>
      <c r="BB14" s="19"/>
      <c r="BC14" s="19"/>
      <c r="BD14" s="19"/>
      <c r="BE14" s="19"/>
      <c r="BF14" s="34" t="s">
        <v>45</v>
      </c>
      <c r="BG14" s="34">
        <f>SUM(BG10:BG13)</f>
        <v>225.98943103659636</v>
      </c>
    </row>
    <row r="15" spans="1:62" x14ac:dyDescent="0.2">
      <c r="M15" s="112" t="s">
        <v>44</v>
      </c>
      <c r="N15" s="35">
        <f>N10/N14</f>
        <v>0.61918456627593765</v>
      </c>
      <c r="AB15" s="112" t="s">
        <v>44</v>
      </c>
      <c r="AC15" s="35">
        <f>AC10/AC14</f>
        <v>0.85172791993416519</v>
      </c>
      <c r="AQ15" s="112" t="s">
        <v>44</v>
      </c>
      <c r="AR15" s="35">
        <f>AR10/AR14</f>
        <v>0.8030438727252075</v>
      </c>
      <c r="BF15" s="112" t="s">
        <v>44</v>
      </c>
      <c r="BG15" s="35">
        <f>BG10/BG14</f>
        <v>0.71783990776663265</v>
      </c>
    </row>
    <row r="16" spans="1:62" x14ac:dyDescent="0.2">
      <c r="M16" s="120" t="s">
        <v>88</v>
      </c>
      <c r="AB16" s="120"/>
      <c r="AQ16" s="120"/>
      <c r="BF16" s="120"/>
    </row>
    <row r="17" spans="12:59" x14ac:dyDescent="0.2">
      <c r="L17" s="28"/>
      <c r="M17" s="120" t="s">
        <v>44</v>
      </c>
      <c r="N17" s="120">
        <v>0.79769999999999996</v>
      </c>
      <c r="O17" s="28"/>
      <c r="AB17" s="120"/>
      <c r="AC17" s="120"/>
      <c r="AQ17" s="120"/>
      <c r="AR17" s="120"/>
      <c r="BF17" s="120"/>
      <c r="BG17" s="120"/>
    </row>
    <row r="18" spans="12:59" x14ac:dyDescent="0.2">
      <c r="L18" s="28"/>
      <c r="O18" s="28"/>
    </row>
    <row r="19" spans="12:59" x14ac:dyDescent="0.2">
      <c r="L19" s="28"/>
      <c r="M19" s="123"/>
      <c r="N19" s="123"/>
      <c r="O19" s="28"/>
      <c r="AB19" s="123"/>
      <c r="AC19" s="123"/>
      <c r="AQ19" s="123"/>
      <c r="AR19" s="123"/>
      <c r="BF19" s="123"/>
      <c r="BG19" s="123"/>
    </row>
    <row r="20" spans="12:59" x14ac:dyDescent="0.2">
      <c r="L20" s="29"/>
      <c r="M20" s="29"/>
      <c r="N20" s="29"/>
      <c r="O20" s="29"/>
      <c r="AY20" s="29"/>
    </row>
    <row r="21" spans="12:59" x14ac:dyDescent="0.2">
      <c r="L21" s="29"/>
      <c r="M21" s="29"/>
      <c r="N21" s="29"/>
      <c r="O21" s="29"/>
      <c r="AY21" s="29"/>
    </row>
    <row r="22" spans="12:59" x14ac:dyDescent="0.2">
      <c r="L22" s="29"/>
      <c r="M22" s="29"/>
      <c r="N22" s="29"/>
      <c r="O22" s="29"/>
      <c r="AY22" s="29"/>
    </row>
    <row r="23" spans="12:59" x14ac:dyDescent="0.2">
      <c r="L23" s="29"/>
      <c r="M23" s="29"/>
      <c r="N23" s="29"/>
      <c r="O23" s="29"/>
      <c r="AY23" s="30"/>
    </row>
    <row r="24" spans="12:59" x14ac:dyDescent="0.2">
      <c r="L24" s="30"/>
      <c r="M24" s="30"/>
      <c r="N24" s="30"/>
      <c r="O24" s="30"/>
      <c r="AY24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44" t="s">
        <v>47</v>
      </c>
      <c r="B36" s="168" t="s">
        <v>3</v>
      </c>
      <c r="C36" s="52" t="s">
        <v>49</v>
      </c>
      <c r="D36" s="53">
        <f>N14</f>
        <v>90.309339037786444</v>
      </c>
      <c r="E36" s="143">
        <f>N17</f>
        <v>0.79769999999999996</v>
      </c>
      <c r="F36" s="54">
        <f>N15</f>
        <v>0.61918456627593765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44"/>
      <c r="B37" s="169"/>
      <c r="C37" s="52" t="s">
        <v>50</v>
      </c>
      <c r="D37" s="53">
        <f>AR14</f>
        <v>6012.004441272331</v>
      </c>
      <c r="E37" s="143"/>
      <c r="F37" s="54">
        <f>AR15</f>
        <v>0.8030438727252075</v>
      </c>
      <c r="G37" s="52" t="str">
        <f t="shared" ref="G37:G39" si="50">IF(F37&lt; $N$17,"Si", "No")</f>
        <v>No</v>
      </c>
      <c r="H37" s="52" t="str">
        <f t="shared" ref="H37:H39" si="51">IF(F37&lt; $N$17,"Si", "No")</f>
        <v>No</v>
      </c>
    </row>
    <row r="38" spans="1:8" x14ac:dyDescent="0.2">
      <c r="A38" s="145" t="s">
        <v>70</v>
      </c>
      <c r="B38" s="169"/>
      <c r="C38" s="52" t="s">
        <v>49</v>
      </c>
      <c r="D38" s="53">
        <f>AC14</f>
        <v>1.6388098274620444</v>
      </c>
      <c r="E38" s="143"/>
      <c r="F38" s="54">
        <f>AC15</f>
        <v>0.85172791993416519</v>
      </c>
      <c r="G38" s="52" t="str">
        <f t="shared" si="50"/>
        <v>No</v>
      </c>
      <c r="H38" s="52" t="str">
        <f t="shared" si="51"/>
        <v>No</v>
      </c>
    </row>
    <row r="39" spans="1:8" x14ac:dyDescent="0.2">
      <c r="A39" s="145"/>
      <c r="B39" s="170"/>
      <c r="C39" s="52" t="s">
        <v>50</v>
      </c>
      <c r="D39" s="53">
        <f>BG14</f>
        <v>225.98943103659636</v>
      </c>
      <c r="E39" s="143"/>
      <c r="F39" s="54">
        <f>BG15</f>
        <v>0.71783990776663265</v>
      </c>
      <c r="G39" s="52" t="str">
        <f t="shared" si="50"/>
        <v>Si</v>
      </c>
      <c r="H39" s="52" t="str">
        <f t="shared" si="51"/>
        <v>Si</v>
      </c>
    </row>
  </sheetData>
  <mergeCells count="60">
    <mergeCell ref="AJ7:AL7"/>
    <mergeCell ref="A1:A13"/>
    <mergeCell ref="C1:E1"/>
    <mergeCell ref="F1:H1"/>
    <mergeCell ref="I1:K1"/>
    <mergeCell ref="U6:W6"/>
    <mergeCell ref="AJ6:AL6"/>
    <mergeCell ref="AJ4:AL4"/>
    <mergeCell ref="R1:T1"/>
    <mergeCell ref="U7:W7"/>
    <mergeCell ref="F6:H6"/>
    <mergeCell ref="AJ8:AL8"/>
    <mergeCell ref="U5:W5"/>
    <mergeCell ref="AJ5:AL5"/>
    <mergeCell ref="A36:A37"/>
    <mergeCell ref="E36:E39"/>
    <mergeCell ref="A38:A39"/>
    <mergeCell ref="B36:B39"/>
    <mergeCell ref="AY1:BA1"/>
    <mergeCell ref="AM8:AO9"/>
    <mergeCell ref="AY8:BA8"/>
    <mergeCell ref="P1:P13"/>
    <mergeCell ref="F3:H3"/>
    <mergeCell ref="F4:H4"/>
    <mergeCell ref="F5:H5"/>
    <mergeCell ref="F7:H7"/>
    <mergeCell ref="F8:H8"/>
    <mergeCell ref="I8:K9"/>
    <mergeCell ref="U8:W8"/>
    <mergeCell ref="X8:Z9"/>
    <mergeCell ref="AP2:AP9"/>
    <mergeCell ref="AQ2:AQ9"/>
    <mergeCell ref="AR2:AR9"/>
    <mergeCell ref="AT1:AT13"/>
    <mergeCell ref="AV1:AX1"/>
    <mergeCell ref="BE2:BE9"/>
    <mergeCell ref="BF2:BF9"/>
    <mergeCell ref="BG2:BG9"/>
    <mergeCell ref="AY3:BA3"/>
    <mergeCell ref="AY4:BA4"/>
    <mergeCell ref="BB8:BD9"/>
    <mergeCell ref="AY7:BA7"/>
    <mergeCell ref="AY6:BA6"/>
    <mergeCell ref="AY5:BA5"/>
    <mergeCell ref="BB1:BD1"/>
    <mergeCell ref="L2:L9"/>
    <mergeCell ref="M2:M9"/>
    <mergeCell ref="N2:N9"/>
    <mergeCell ref="AA2:AA9"/>
    <mergeCell ref="AB2:AB9"/>
    <mergeCell ref="AC2:AC9"/>
    <mergeCell ref="U1:W1"/>
    <mergeCell ref="X1:Z1"/>
    <mergeCell ref="AE1:AE13"/>
    <mergeCell ref="AG1:AI1"/>
    <mergeCell ref="AJ1:AL1"/>
    <mergeCell ref="AM1:AO1"/>
    <mergeCell ref="U3:W3"/>
    <mergeCell ref="AJ3:AL3"/>
    <mergeCell ref="U4:W4"/>
  </mergeCells>
  <pageMargins left="0.7" right="0.7" top="0.75" bottom="0.75" header="0.3" footer="0.3"/>
  <pageSetup orientation="portrait" horizontalDpi="0" verticalDpi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zoomScale="65" zoomScaleNormal="81" zoomScalePageLayoutView="81" workbookViewId="0">
      <selection activeCell="F38" sqref="F38:H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2.1640625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6.5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0" t="s">
        <v>75</v>
      </c>
      <c r="B1" s="39" t="s">
        <v>2</v>
      </c>
      <c r="C1" s="146" t="s">
        <v>9</v>
      </c>
      <c r="D1" s="146"/>
      <c r="E1" s="146"/>
      <c r="F1" s="146" t="s">
        <v>9</v>
      </c>
      <c r="G1" s="146"/>
      <c r="H1" s="146"/>
      <c r="I1" s="146"/>
      <c r="J1" s="146"/>
      <c r="K1" s="146"/>
      <c r="L1" s="22" t="s">
        <v>41</v>
      </c>
      <c r="M1" s="22" t="s">
        <v>39</v>
      </c>
      <c r="N1" s="22" t="s">
        <v>43</v>
      </c>
      <c r="P1" s="150" t="s">
        <v>76</v>
      </c>
      <c r="Q1" s="39" t="s">
        <v>2</v>
      </c>
      <c r="R1" s="146" t="s">
        <v>9</v>
      </c>
      <c r="S1" s="146"/>
      <c r="T1" s="146"/>
      <c r="U1" s="146" t="s">
        <v>9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72</v>
      </c>
      <c r="AF1" s="82" t="s">
        <v>2</v>
      </c>
      <c r="AG1" s="174" t="s">
        <v>9</v>
      </c>
      <c r="AH1" s="175"/>
      <c r="AI1" s="176"/>
      <c r="AJ1" s="174" t="s">
        <v>9</v>
      </c>
      <c r="AK1" s="175"/>
      <c r="AL1" s="176"/>
      <c r="AM1" s="174" t="s">
        <v>42</v>
      </c>
      <c r="AN1" s="175"/>
      <c r="AO1" s="176"/>
      <c r="AP1" s="83" t="s">
        <v>41</v>
      </c>
      <c r="AQ1" s="83" t="s">
        <v>39</v>
      </c>
      <c r="AR1" s="83" t="s">
        <v>43</v>
      </c>
      <c r="AS1" s="37"/>
      <c r="AT1" s="154" t="s">
        <v>73</v>
      </c>
      <c r="AU1" s="82" t="s">
        <v>2</v>
      </c>
      <c r="AV1" s="174" t="s">
        <v>9</v>
      </c>
      <c r="AW1" s="175"/>
      <c r="AX1" s="176"/>
      <c r="AY1" s="174" t="s">
        <v>9</v>
      </c>
      <c r="AZ1" s="175"/>
      <c r="BA1" s="176"/>
      <c r="BB1" s="174" t="s">
        <v>42</v>
      </c>
      <c r="BC1" s="175"/>
      <c r="BD1" s="176"/>
      <c r="BE1" s="83" t="s">
        <v>41</v>
      </c>
      <c r="BF1" s="83" t="s">
        <v>39</v>
      </c>
      <c r="BG1" s="83" t="s">
        <v>43</v>
      </c>
      <c r="BH1" s="1"/>
      <c r="BI1" s="48" t="s">
        <v>46</v>
      </c>
      <c r="BJ1" s="32" t="s">
        <v>30</v>
      </c>
    </row>
    <row r="2" spans="1:62" x14ac:dyDescent="0.2">
      <c r="A2" s="150"/>
      <c r="B2" s="16" t="s">
        <v>1</v>
      </c>
      <c r="C2" s="101">
        <v>1</v>
      </c>
      <c r="D2" s="101">
        <v>2</v>
      </c>
      <c r="E2" s="101">
        <v>3</v>
      </c>
      <c r="F2" s="101" t="s">
        <v>31</v>
      </c>
      <c r="G2" s="101" t="s">
        <v>32</v>
      </c>
      <c r="H2" s="101" t="s">
        <v>33</v>
      </c>
      <c r="I2" s="101" t="s">
        <v>31</v>
      </c>
      <c r="J2" s="101" t="s">
        <v>32</v>
      </c>
      <c r="K2" s="101" t="s">
        <v>33</v>
      </c>
      <c r="L2" s="151"/>
      <c r="M2" s="151"/>
      <c r="N2" s="151"/>
      <c r="P2" s="150"/>
      <c r="Q2" s="16" t="s">
        <v>1</v>
      </c>
      <c r="R2" s="101">
        <v>1</v>
      </c>
      <c r="S2" s="101">
        <v>2</v>
      </c>
      <c r="T2" s="101">
        <v>3</v>
      </c>
      <c r="U2" s="101" t="s">
        <v>31</v>
      </c>
      <c r="V2" s="101" t="s">
        <v>32</v>
      </c>
      <c r="W2" s="101" t="s">
        <v>33</v>
      </c>
      <c r="X2" s="101">
        <v>1</v>
      </c>
      <c r="Y2" s="101">
        <v>2</v>
      </c>
      <c r="Z2" s="101">
        <v>3</v>
      </c>
      <c r="AA2" s="151"/>
      <c r="AB2" s="151"/>
      <c r="AC2" s="151"/>
      <c r="AE2" s="154"/>
      <c r="AF2" s="10" t="s">
        <v>1</v>
      </c>
      <c r="AG2" s="101">
        <v>1</v>
      </c>
      <c r="AH2" s="101">
        <v>2</v>
      </c>
      <c r="AI2" s="101">
        <v>3</v>
      </c>
      <c r="AJ2" s="101" t="s">
        <v>31</v>
      </c>
      <c r="AK2" s="101" t="s">
        <v>32</v>
      </c>
      <c r="AL2" s="101" t="s">
        <v>33</v>
      </c>
      <c r="AM2" s="101">
        <v>1</v>
      </c>
      <c r="AN2" s="101">
        <v>2</v>
      </c>
      <c r="AO2" s="101">
        <v>3</v>
      </c>
      <c r="AP2" s="151"/>
      <c r="AQ2" s="151"/>
      <c r="AR2" s="151"/>
      <c r="AS2" s="42"/>
      <c r="AT2" s="154"/>
      <c r="AU2" s="10" t="s">
        <v>1</v>
      </c>
      <c r="AV2" s="101">
        <v>1</v>
      </c>
      <c r="AW2" s="101">
        <v>2</v>
      </c>
      <c r="AX2" s="101">
        <v>3</v>
      </c>
      <c r="AY2" s="101" t="s">
        <v>31</v>
      </c>
      <c r="AZ2" s="101" t="s">
        <v>32</v>
      </c>
      <c r="BA2" s="101" t="s">
        <v>33</v>
      </c>
      <c r="BB2" s="101">
        <v>1</v>
      </c>
      <c r="BC2" s="101">
        <v>2</v>
      </c>
      <c r="BD2" s="101">
        <v>3</v>
      </c>
      <c r="BE2" s="151"/>
      <c r="BF2" s="151"/>
      <c r="BG2" s="151"/>
      <c r="BI2" s="101"/>
      <c r="BJ2" s="101"/>
    </row>
    <row r="3" spans="1:62" x14ac:dyDescent="0.2">
      <c r="A3" s="150"/>
      <c r="B3" s="16" t="s">
        <v>4</v>
      </c>
      <c r="C3" s="101">
        <v>5.07</v>
      </c>
      <c r="D3" s="101">
        <v>5.18</v>
      </c>
      <c r="E3" s="101">
        <v>5.0199999999999996</v>
      </c>
      <c r="F3" s="171">
        <f t="shared" ref="F3:F7" si="0">AVERAGE(C3:E3)</f>
        <v>5.09</v>
      </c>
      <c r="G3" s="172"/>
      <c r="H3" s="173"/>
      <c r="I3" s="101">
        <v>5.07</v>
      </c>
      <c r="J3" s="101">
        <v>5.18</v>
      </c>
      <c r="K3" s="101">
        <v>5.0199999999999996</v>
      </c>
      <c r="L3" s="152"/>
      <c r="M3" s="152"/>
      <c r="N3" s="152"/>
      <c r="P3" s="150"/>
      <c r="Q3" s="16" t="s">
        <v>4</v>
      </c>
      <c r="R3" s="101">
        <v>5.14</v>
      </c>
      <c r="S3" s="101">
        <v>5.07</v>
      </c>
      <c r="T3" s="101">
        <v>5.04</v>
      </c>
      <c r="U3" s="147">
        <f t="shared" ref="U3:U7" si="1">AVERAGE(R3:T3)</f>
        <v>5.083333333333333</v>
      </c>
      <c r="V3" s="147"/>
      <c r="W3" s="147"/>
      <c r="X3" s="101">
        <v>5.14</v>
      </c>
      <c r="Y3" s="101">
        <v>5.07</v>
      </c>
      <c r="Z3" s="101">
        <v>5.04</v>
      </c>
      <c r="AA3" s="152"/>
      <c r="AB3" s="152"/>
      <c r="AC3" s="152"/>
      <c r="AE3" s="154"/>
      <c r="AF3" s="10" t="s">
        <v>4</v>
      </c>
      <c r="AG3" s="101">
        <v>5.04</v>
      </c>
      <c r="AH3" s="101">
        <v>5.1100000000000003</v>
      </c>
      <c r="AI3" s="101">
        <v>5.05</v>
      </c>
      <c r="AJ3" s="147">
        <f t="shared" ref="AJ3:AJ7" si="2">AVERAGE(AG3:AI3)</f>
        <v>5.0666666666666664</v>
      </c>
      <c r="AK3" s="147"/>
      <c r="AL3" s="147"/>
      <c r="AM3" s="101">
        <v>5.04</v>
      </c>
      <c r="AN3" s="101">
        <v>5.1100000000000003</v>
      </c>
      <c r="AO3" s="101">
        <v>5.05</v>
      </c>
      <c r="AP3" s="152"/>
      <c r="AQ3" s="152"/>
      <c r="AR3" s="152"/>
      <c r="AS3" s="42"/>
      <c r="AT3" s="154"/>
      <c r="AU3" s="10" t="s">
        <v>4</v>
      </c>
      <c r="AV3" s="101">
        <v>5.08</v>
      </c>
      <c r="AW3" s="101">
        <v>4.99</v>
      </c>
      <c r="AX3" s="101">
        <v>5.16</v>
      </c>
      <c r="AY3" s="147">
        <f t="shared" ref="AY3:AY7" si="3">AVERAGE(AV3:AX3)</f>
        <v>5.0766666666666671</v>
      </c>
      <c r="AZ3" s="147"/>
      <c r="BA3" s="147"/>
      <c r="BB3" s="101">
        <v>5.08</v>
      </c>
      <c r="BC3" s="101">
        <v>4.99</v>
      </c>
      <c r="BD3" s="101">
        <v>5.16</v>
      </c>
      <c r="BE3" s="152"/>
      <c r="BF3" s="152"/>
      <c r="BG3" s="152"/>
      <c r="BI3" s="101"/>
      <c r="BJ3" s="101"/>
    </row>
    <row r="4" spans="1:62" x14ac:dyDescent="0.2">
      <c r="A4" s="150"/>
      <c r="B4" s="16" t="s">
        <v>5</v>
      </c>
      <c r="C4" s="101">
        <v>2.5499999999999998</v>
      </c>
      <c r="D4" s="101">
        <v>2.6</v>
      </c>
      <c r="E4" s="101">
        <v>2.62</v>
      </c>
      <c r="F4" s="171">
        <f t="shared" si="0"/>
        <v>2.5900000000000003</v>
      </c>
      <c r="G4" s="172"/>
      <c r="H4" s="173"/>
      <c r="I4" s="101">
        <v>2.5499999999999998</v>
      </c>
      <c r="J4" s="101">
        <v>2.6</v>
      </c>
      <c r="K4" s="101">
        <v>2.62</v>
      </c>
      <c r="L4" s="152"/>
      <c r="M4" s="152"/>
      <c r="N4" s="152"/>
      <c r="P4" s="150"/>
      <c r="Q4" s="16" t="s">
        <v>5</v>
      </c>
      <c r="R4" s="101">
        <v>2.63</v>
      </c>
      <c r="S4" s="101">
        <v>2.6</v>
      </c>
      <c r="T4" s="101">
        <v>2.63</v>
      </c>
      <c r="U4" s="147">
        <f t="shared" si="1"/>
        <v>2.62</v>
      </c>
      <c r="V4" s="147"/>
      <c r="W4" s="147"/>
      <c r="X4" s="101">
        <v>2.63</v>
      </c>
      <c r="Y4" s="101">
        <v>2.6</v>
      </c>
      <c r="Z4" s="101">
        <v>2.63</v>
      </c>
      <c r="AA4" s="152"/>
      <c r="AB4" s="152"/>
      <c r="AC4" s="152"/>
      <c r="AE4" s="154"/>
      <c r="AF4" s="10" t="s">
        <v>5</v>
      </c>
      <c r="AG4" s="101">
        <v>2.61</v>
      </c>
      <c r="AH4" s="101">
        <v>2.59</v>
      </c>
      <c r="AI4" s="101">
        <v>2.61</v>
      </c>
      <c r="AJ4" s="147">
        <f t="shared" si="2"/>
        <v>2.6033333333333331</v>
      </c>
      <c r="AK4" s="147"/>
      <c r="AL4" s="147"/>
      <c r="AM4" s="101">
        <v>2.61</v>
      </c>
      <c r="AN4" s="101">
        <v>2.59</v>
      </c>
      <c r="AO4" s="101">
        <v>2.61</v>
      </c>
      <c r="AP4" s="152"/>
      <c r="AQ4" s="152"/>
      <c r="AR4" s="152"/>
      <c r="AS4" s="42"/>
      <c r="AT4" s="154"/>
      <c r="AU4" s="10" t="s">
        <v>5</v>
      </c>
      <c r="AV4" s="101">
        <v>2.62</v>
      </c>
      <c r="AW4" s="101">
        <v>2.62</v>
      </c>
      <c r="AX4" s="101">
        <v>2.68</v>
      </c>
      <c r="AY4" s="147">
        <f t="shared" si="3"/>
        <v>2.64</v>
      </c>
      <c r="AZ4" s="147"/>
      <c r="BA4" s="147"/>
      <c r="BB4" s="101">
        <v>2.62</v>
      </c>
      <c r="BC4" s="101">
        <v>2.62</v>
      </c>
      <c r="BD4" s="101">
        <v>2.68</v>
      </c>
      <c r="BE4" s="152"/>
      <c r="BF4" s="152"/>
      <c r="BG4" s="152"/>
      <c r="BI4" s="101"/>
      <c r="BJ4" s="101"/>
    </row>
    <row r="5" spans="1:62" x14ac:dyDescent="0.2">
      <c r="A5" s="150"/>
      <c r="B5" s="16" t="s">
        <v>6</v>
      </c>
      <c r="C5" s="101">
        <v>0.3</v>
      </c>
      <c r="D5" s="101">
        <v>0.3</v>
      </c>
      <c r="E5" s="101">
        <v>0.3</v>
      </c>
      <c r="F5" s="171">
        <f t="shared" si="0"/>
        <v>0.3</v>
      </c>
      <c r="G5" s="172"/>
      <c r="H5" s="173"/>
      <c r="I5" s="101"/>
      <c r="J5" s="101"/>
      <c r="K5" s="101"/>
      <c r="L5" s="152"/>
      <c r="M5" s="152"/>
      <c r="N5" s="152"/>
      <c r="P5" s="150"/>
      <c r="Q5" s="16" t="s">
        <v>6</v>
      </c>
      <c r="R5" s="101">
        <v>0.3</v>
      </c>
      <c r="S5" s="101">
        <v>0.3</v>
      </c>
      <c r="T5" s="101">
        <v>0.3</v>
      </c>
      <c r="U5" s="147">
        <f t="shared" si="1"/>
        <v>0.3</v>
      </c>
      <c r="V5" s="147"/>
      <c r="W5" s="147"/>
      <c r="X5" s="101">
        <v>0.3</v>
      </c>
      <c r="Y5" s="101">
        <v>0.3</v>
      </c>
      <c r="Z5" s="101">
        <v>0.3</v>
      </c>
      <c r="AA5" s="152"/>
      <c r="AB5" s="152"/>
      <c r="AC5" s="152"/>
      <c r="AE5" s="154"/>
      <c r="AF5" s="10" t="s">
        <v>6</v>
      </c>
      <c r="AG5" s="101">
        <v>0.3</v>
      </c>
      <c r="AH5" s="101">
        <v>0.3</v>
      </c>
      <c r="AI5" s="101">
        <v>0.3</v>
      </c>
      <c r="AJ5" s="147">
        <f t="shared" si="2"/>
        <v>0.3</v>
      </c>
      <c r="AK5" s="147"/>
      <c r="AL5" s="147"/>
      <c r="AM5" s="101">
        <v>0.3</v>
      </c>
      <c r="AN5" s="101">
        <v>0.3</v>
      </c>
      <c r="AO5" s="101">
        <v>0.3</v>
      </c>
      <c r="AP5" s="152"/>
      <c r="AQ5" s="152"/>
      <c r="AR5" s="152"/>
      <c r="AS5" s="42"/>
      <c r="AT5" s="154"/>
      <c r="AU5" s="10" t="s">
        <v>6</v>
      </c>
      <c r="AV5" s="101">
        <v>0.3</v>
      </c>
      <c r="AW5" s="101">
        <v>0.3</v>
      </c>
      <c r="AX5" s="101">
        <v>0.3</v>
      </c>
      <c r="AY5" s="147">
        <f t="shared" si="3"/>
        <v>0.3</v>
      </c>
      <c r="AZ5" s="147"/>
      <c r="BA5" s="147"/>
      <c r="BB5" s="101"/>
      <c r="BC5" s="101"/>
      <c r="BD5" s="101"/>
      <c r="BE5" s="152"/>
      <c r="BF5" s="152"/>
      <c r="BG5" s="152"/>
      <c r="BI5" s="101"/>
      <c r="BJ5" s="101"/>
    </row>
    <row r="6" spans="1:62" x14ac:dyDescent="0.2">
      <c r="A6" s="150"/>
      <c r="B6" s="16" t="s">
        <v>28</v>
      </c>
      <c r="C6" s="114">
        <f t="shared" ref="C6:K6" si="4">(C3*C4*2)+(C3*C5*2)+(C5*C4*2)</f>
        <v>30.429000000000002</v>
      </c>
      <c r="D6" s="114">
        <f t="shared" si="4"/>
        <v>31.603999999999999</v>
      </c>
      <c r="E6" s="114">
        <f t="shared" si="4"/>
        <v>30.8888</v>
      </c>
      <c r="F6" s="171">
        <f t="shared" si="0"/>
        <v>30.973933333333335</v>
      </c>
      <c r="G6" s="172"/>
      <c r="H6" s="173"/>
      <c r="I6" s="114">
        <f t="shared" si="4"/>
        <v>25.856999999999999</v>
      </c>
      <c r="J6" s="114">
        <f t="shared" si="4"/>
        <v>26.936</v>
      </c>
      <c r="K6" s="114">
        <f t="shared" si="4"/>
        <v>26.3048</v>
      </c>
      <c r="L6" s="152"/>
      <c r="M6" s="152"/>
      <c r="N6" s="152"/>
      <c r="P6" s="150"/>
      <c r="Q6" s="16" t="s">
        <v>28</v>
      </c>
      <c r="R6" s="114">
        <f t="shared" ref="R6:Z6" si="5">(R3*R4*2)+(R3*R5*2)+(R5*R4*2)</f>
        <v>31.698399999999996</v>
      </c>
      <c r="S6" s="114">
        <f t="shared" si="5"/>
        <v>30.966000000000001</v>
      </c>
      <c r="T6" s="114">
        <f t="shared" si="5"/>
        <v>31.112400000000001</v>
      </c>
      <c r="U6" s="147">
        <f t="shared" si="1"/>
        <v>31.258933333333335</v>
      </c>
      <c r="V6" s="147"/>
      <c r="W6" s="147"/>
      <c r="X6" s="114">
        <f t="shared" si="5"/>
        <v>31.698399999999996</v>
      </c>
      <c r="Y6" s="114">
        <f t="shared" si="5"/>
        <v>30.966000000000001</v>
      </c>
      <c r="Z6" s="114">
        <f t="shared" si="5"/>
        <v>31.112400000000001</v>
      </c>
      <c r="AA6" s="152"/>
      <c r="AB6" s="152"/>
      <c r="AC6" s="152"/>
      <c r="AE6" s="154"/>
      <c r="AF6" s="10" t="s">
        <v>28</v>
      </c>
      <c r="AG6" s="114">
        <f t="shared" ref="AG6:AO6" si="6">(AG3*AG4*2)+(AG3*AG5*2)+(AG5*AG4*2)</f>
        <v>30.898799999999998</v>
      </c>
      <c r="AH6" s="114">
        <f t="shared" si="6"/>
        <v>31.089799999999997</v>
      </c>
      <c r="AI6" s="114">
        <f t="shared" si="6"/>
        <v>30.956999999999997</v>
      </c>
      <c r="AJ6" s="147">
        <f t="shared" si="2"/>
        <v>30.981866666666662</v>
      </c>
      <c r="AK6" s="147"/>
      <c r="AL6" s="147"/>
      <c r="AM6" s="114">
        <f t="shared" si="6"/>
        <v>30.898799999999998</v>
      </c>
      <c r="AN6" s="114">
        <f t="shared" si="6"/>
        <v>31.089799999999997</v>
      </c>
      <c r="AO6" s="114">
        <f t="shared" si="6"/>
        <v>30.956999999999997</v>
      </c>
      <c r="AP6" s="152"/>
      <c r="AQ6" s="152"/>
      <c r="AR6" s="152"/>
      <c r="AS6" s="42"/>
      <c r="AT6" s="154"/>
      <c r="AU6" s="10" t="s">
        <v>28</v>
      </c>
      <c r="AV6" s="114">
        <f t="shared" ref="AV6:BD6" si="7">(AV3*AV4*2)+(AV3*AV5*2)+(AV5*AV4*2)</f>
        <v>31.2392</v>
      </c>
      <c r="AW6" s="114">
        <f t="shared" si="7"/>
        <v>30.7136</v>
      </c>
      <c r="AX6" s="114">
        <f t="shared" si="7"/>
        <v>32.361600000000003</v>
      </c>
      <c r="AY6" s="147">
        <f t="shared" si="3"/>
        <v>31.438133333333337</v>
      </c>
      <c r="AZ6" s="147"/>
      <c r="BA6" s="147"/>
      <c r="BB6" s="114">
        <f t="shared" si="7"/>
        <v>26.619200000000003</v>
      </c>
      <c r="BC6" s="114">
        <f t="shared" si="7"/>
        <v>26.147600000000001</v>
      </c>
      <c r="BD6" s="114">
        <f t="shared" si="7"/>
        <v>27.657600000000002</v>
      </c>
      <c r="BE6" s="152"/>
      <c r="BF6" s="152"/>
      <c r="BG6" s="152"/>
      <c r="BI6" s="101"/>
      <c r="BJ6" s="101"/>
    </row>
    <row r="7" spans="1:62" x14ac:dyDescent="0.2">
      <c r="A7" s="150"/>
      <c r="B7" s="16" t="s">
        <v>29</v>
      </c>
      <c r="C7" s="114">
        <f t="shared" ref="C7:K7" si="8">C5*C4*C3</f>
        <v>3.8785499999999997</v>
      </c>
      <c r="D7" s="114">
        <f t="shared" si="8"/>
        <v>4.0404</v>
      </c>
      <c r="E7" s="114">
        <f t="shared" si="8"/>
        <v>3.9457199999999997</v>
      </c>
      <c r="F7" s="171">
        <f t="shared" si="0"/>
        <v>3.9548900000000002</v>
      </c>
      <c r="G7" s="172"/>
      <c r="H7" s="173"/>
      <c r="I7" s="114">
        <f t="shared" si="8"/>
        <v>0</v>
      </c>
      <c r="J7" s="114">
        <f t="shared" si="8"/>
        <v>0</v>
      </c>
      <c r="K7" s="114">
        <f t="shared" si="8"/>
        <v>0</v>
      </c>
      <c r="L7" s="152"/>
      <c r="M7" s="152"/>
      <c r="N7" s="152"/>
      <c r="P7" s="150"/>
      <c r="Q7" s="16" t="s">
        <v>29</v>
      </c>
      <c r="R7" s="114">
        <f t="shared" ref="R7:Z7" si="9">R5*R4*R3</f>
        <v>4.0554599999999992</v>
      </c>
      <c r="S7" s="114">
        <f t="shared" si="9"/>
        <v>3.9546000000000006</v>
      </c>
      <c r="T7" s="114">
        <f t="shared" si="9"/>
        <v>3.9765599999999997</v>
      </c>
      <c r="U7" s="147">
        <f t="shared" si="1"/>
        <v>3.9955399999999996</v>
      </c>
      <c r="V7" s="147"/>
      <c r="W7" s="147"/>
      <c r="X7" s="114">
        <f t="shared" si="9"/>
        <v>4.0554599999999992</v>
      </c>
      <c r="Y7" s="114">
        <f t="shared" si="9"/>
        <v>3.9546000000000006</v>
      </c>
      <c r="Z7" s="114">
        <f t="shared" si="9"/>
        <v>3.9765599999999997</v>
      </c>
      <c r="AA7" s="152"/>
      <c r="AB7" s="152"/>
      <c r="AC7" s="152"/>
      <c r="AE7" s="154"/>
      <c r="AF7" s="10" t="s">
        <v>29</v>
      </c>
      <c r="AG7" s="114">
        <f t="shared" ref="AG7:AO7" si="10">AG5*AG4*AG3</f>
        <v>3.9463199999999996</v>
      </c>
      <c r="AH7" s="114">
        <f t="shared" si="10"/>
        <v>3.9704699999999997</v>
      </c>
      <c r="AI7" s="114">
        <f t="shared" si="10"/>
        <v>3.9541499999999994</v>
      </c>
      <c r="AJ7" s="147">
        <f t="shared" si="2"/>
        <v>3.9569799999999993</v>
      </c>
      <c r="AK7" s="147"/>
      <c r="AL7" s="147"/>
      <c r="AM7" s="114">
        <f t="shared" si="10"/>
        <v>3.9463199999999996</v>
      </c>
      <c r="AN7" s="114">
        <f t="shared" si="10"/>
        <v>3.9704699999999997</v>
      </c>
      <c r="AO7" s="114">
        <f t="shared" si="10"/>
        <v>3.9541499999999994</v>
      </c>
      <c r="AP7" s="152"/>
      <c r="AQ7" s="152"/>
      <c r="AR7" s="152"/>
      <c r="AS7" s="42"/>
      <c r="AT7" s="154"/>
      <c r="AU7" s="10" t="s">
        <v>29</v>
      </c>
      <c r="AV7" s="114">
        <f>AV5*AV4*AV3</f>
        <v>3.9928800000000004</v>
      </c>
      <c r="AW7" s="114">
        <f t="shared" ref="AW7:BD7" si="11">AW5*AW4*AW3</f>
        <v>3.9221400000000002</v>
      </c>
      <c r="AX7" s="114">
        <f t="shared" si="11"/>
        <v>4.1486400000000003</v>
      </c>
      <c r="AY7" s="147">
        <f t="shared" si="3"/>
        <v>4.0212200000000005</v>
      </c>
      <c r="AZ7" s="147"/>
      <c r="BA7" s="147"/>
      <c r="BB7" s="114">
        <f t="shared" si="11"/>
        <v>0</v>
      </c>
      <c r="BC7" s="114">
        <f t="shared" si="11"/>
        <v>0</v>
      </c>
      <c r="BD7" s="114">
        <f t="shared" si="11"/>
        <v>0</v>
      </c>
      <c r="BE7" s="152"/>
      <c r="BF7" s="152"/>
      <c r="BG7" s="152"/>
      <c r="BI7" s="101"/>
      <c r="BJ7" s="101"/>
    </row>
    <row r="8" spans="1:62" x14ac:dyDescent="0.2">
      <c r="A8" s="150"/>
      <c r="B8" s="16" t="s">
        <v>35</v>
      </c>
      <c r="C8" s="114">
        <f>C9/C7</f>
        <v>7.5566900001289152</v>
      </c>
      <c r="D8" s="114">
        <f>D9/D7</f>
        <v>7.4107761607761606</v>
      </c>
      <c r="E8" s="114">
        <f>E9/E7</f>
        <v>7.468725606479933</v>
      </c>
      <c r="F8" s="171">
        <f>AVERAGE(C8:E8)</f>
        <v>7.478730589128336</v>
      </c>
      <c r="G8" s="172"/>
      <c r="H8" s="173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114">
        <f>R9/R7</f>
        <v>7.3889768361665515</v>
      </c>
      <c r="S8" s="114">
        <f t="shared" ref="S8" si="12">S9/S7</f>
        <v>7.4429272239923119</v>
      </c>
      <c r="T8" s="114">
        <f>T9/T7</f>
        <v>7.4351198020399547</v>
      </c>
      <c r="U8" s="171">
        <f>AVERAGE(R8:T8)</f>
        <v>7.4223412873996066</v>
      </c>
      <c r="V8" s="172"/>
      <c r="W8" s="173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114">
        <f>AG9/AG7</f>
        <v>7.4811723327049</v>
      </c>
      <c r="AH8" s="114">
        <f>AH9/AH7</f>
        <v>7.4692668626132432</v>
      </c>
      <c r="AI8" s="114">
        <f>AI9/AI7</f>
        <v>7.4669650873133309</v>
      </c>
      <c r="AJ8" s="171">
        <f>AVERAGE(AG8:AI8)</f>
        <v>7.4724680942104911</v>
      </c>
      <c r="AK8" s="172"/>
      <c r="AL8" s="173"/>
      <c r="AM8" s="148" t="s">
        <v>34</v>
      </c>
      <c r="AN8" s="148"/>
      <c r="AO8" s="148"/>
      <c r="AP8" s="152"/>
      <c r="AQ8" s="152"/>
      <c r="AR8" s="152"/>
      <c r="AS8" s="42"/>
      <c r="AT8" s="154"/>
      <c r="AU8" s="10" t="s">
        <v>35</v>
      </c>
      <c r="AV8" s="114">
        <f>AV9/AV7</f>
        <v>7.3480044479172921</v>
      </c>
      <c r="AW8" s="114">
        <f t="shared" ref="AW8" si="13">AW9/AW7</f>
        <v>7.5329539486096877</v>
      </c>
      <c r="AX8" s="114">
        <f>AX9/AX7</f>
        <v>7.1577673647267535</v>
      </c>
      <c r="AY8" s="171">
        <f>AVERAGE(AV8:AX8)</f>
        <v>7.3462419204179108</v>
      </c>
      <c r="AZ8" s="172"/>
      <c r="BA8" s="173"/>
      <c r="BB8" s="148" t="s">
        <v>34</v>
      </c>
      <c r="BC8" s="148"/>
      <c r="BD8" s="148"/>
      <c r="BE8" s="152"/>
      <c r="BF8" s="152"/>
      <c r="BG8" s="152"/>
      <c r="BI8" s="101"/>
      <c r="BJ8" s="101"/>
    </row>
    <row r="9" spans="1:62" x14ac:dyDescent="0.2">
      <c r="A9" s="150"/>
      <c r="B9" s="16" t="s">
        <v>0</v>
      </c>
      <c r="C9" s="114">
        <v>29.309000000000001</v>
      </c>
      <c r="D9" s="114">
        <v>29.942499999999999</v>
      </c>
      <c r="E9" s="114">
        <v>29.4695</v>
      </c>
      <c r="F9" s="114" t="s">
        <v>34</v>
      </c>
      <c r="G9" s="114" t="s">
        <v>34</v>
      </c>
      <c r="H9" s="114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114">
        <v>29.965699999999998</v>
      </c>
      <c r="S9" s="114">
        <v>29.433800000000002</v>
      </c>
      <c r="T9" s="114">
        <v>29.566199999999998</v>
      </c>
      <c r="U9" s="114" t="s">
        <v>34</v>
      </c>
      <c r="V9" s="114" t="s">
        <v>34</v>
      </c>
      <c r="W9" s="114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114">
        <v>29.523099999999999</v>
      </c>
      <c r="AH9" s="114">
        <v>29.656500000000001</v>
      </c>
      <c r="AI9" s="114">
        <v>29.525500000000001</v>
      </c>
      <c r="AJ9" s="114" t="s">
        <v>34</v>
      </c>
      <c r="AK9" s="114" t="s">
        <v>34</v>
      </c>
      <c r="AL9" s="114" t="s">
        <v>34</v>
      </c>
      <c r="AM9" s="148"/>
      <c r="AN9" s="148"/>
      <c r="AO9" s="148"/>
      <c r="AP9" s="153"/>
      <c r="AQ9" s="153"/>
      <c r="AR9" s="153"/>
      <c r="AS9" s="42"/>
      <c r="AT9" s="154"/>
      <c r="AU9" s="10" t="s">
        <v>0</v>
      </c>
      <c r="AV9" s="114">
        <v>29.339700000000001</v>
      </c>
      <c r="AW9" s="114">
        <v>29.545300000000001</v>
      </c>
      <c r="AX9" s="114">
        <v>29.695</v>
      </c>
      <c r="AY9" s="114" t="s">
        <v>34</v>
      </c>
      <c r="AZ9" s="114" t="s">
        <v>34</v>
      </c>
      <c r="BA9" s="114" t="s">
        <v>34</v>
      </c>
      <c r="BB9" s="148"/>
      <c r="BC9" s="148"/>
      <c r="BD9" s="148"/>
      <c r="BE9" s="153"/>
      <c r="BF9" s="153"/>
      <c r="BG9" s="153"/>
      <c r="BH9" s="2"/>
      <c r="BI9" s="101">
        <v>60</v>
      </c>
      <c r="BJ9" s="101">
        <v>0</v>
      </c>
    </row>
    <row r="10" spans="1:62" x14ac:dyDescent="0.2">
      <c r="A10" s="150"/>
      <c r="B10" s="16" t="s">
        <v>12</v>
      </c>
      <c r="C10" s="114">
        <v>29.3</v>
      </c>
      <c r="D10" s="114">
        <v>29.934100000000001</v>
      </c>
      <c r="E10" s="114">
        <v>29.456499999999998</v>
      </c>
      <c r="F10" s="114">
        <f>$C$9-C10</f>
        <v>9.0000000000003411E-3</v>
      </c>
      <c r="G10" s="114">
        <f>$D$9-D10</f>
        <v>8.3999999999981867E-3</v>
      </c>
      <c r="H10" s="114">
        <f>$E$9-E10</f>
        <v>1.3000000000001677E-2</v>
      </c>
      <c r="I10" s="15">
        <f>(F10/($C$6*(BJ10-$BJ$9)*$F$8))*10000</f>
        <v>0.39548219925966044</v>
      </c>
      <c r="J10" s="15">
        <f>(G10/($F$8*$D$6*(BJ10-$BJ$9)))*10000</f>
        <v>0.35539338855370245</v>
      </c>
      <c r="K10" s="15">
        <f>(H10/($F$8*$E$6*(BJ10-$BJ$9)))*10000</f>
        <v>0.56274860480372957</v>
      </c>
      <c r="L10" s="15">
        <f>AVERAGE(I10:K10)</f>
        <v>0.43787473087236412</v>
      </c>
      <c r="M10" s="15">
        <f>_xlfn.STDEV.S(I10:K10)</f>
        <v>0.1099858694511459</v>
      </c>
      <c r="N10" s="15">
        <f>M10^2</f>
        <v>1.2096891478924508E-2</v>
      </c>
      <c r="P10" s="150"/>
      <c r="Q10" s="16" t="s">
        <v>12</v>
      </c>
      <c r="R10" s="114">
        <v>29.953099999999999</v>
      </c>
      <c r="S10" s="114">
        <v>29.4224</v>
      </c>
      <c r="T10" s="114">
        <v>29.553799999999999</v>
      </c>
      <c r="U10" s="114">
        <f>$R$9-R10</f>
        <v>1.2599999999999056E-2</v>
      </c>
      <c r="V10" s="114">
        <f>$S$9-S10</f>
        <v>1.1400000000001853E-2</v>
      </c>
      <c r="W10" s="114">
        <f>$T$9-T10</f>
        <v>1.2399999999999523E-2</v>
      </c>
      <c r="X10" s="15">
        <f>(U10/($R$6*(BJ10-$BJ$9)*$U$8))*10000</f>
        <v>0.53554045578413345</v>
      </c>
      <c r="Y10" s="15">
        <f>(V10/($S$6*(BJ10-$BJ$9)*$U$8))*10000</f>
        <v>0.49599674003285366</v>
      </c>
      <c r="Z10" s="15">
        <f>(W10/($T$6*(BJ10-$BJ$9)*$U$8))*10000</f>
        <v>0.5369665737240682</v>
      </c>
      <c r="AA10" s="15">
        <f>AVERAGE(X10:Z10)</f>
        <v>0.52283458984701847</v>
      </c>
      <c r="AB10" s="15">
        <f>_xlfn.STDEV.S(X10:Z10)</f>
        <v>2.3253195266036007E-2</v>
      </c>
      <c r="AC10" s="15">
        <f>AB10^2</f>
        <v>5.4071109008039934E-4</v>
      </c>
      <c r="AE10" s="154"/>
      <c r="AF10" s="10" t="s">
        <v>12</v>
      </c>
      <c r="AG10" s="114">
        <v>29.5077</v>
      </c>
      <c r="AH10" s="114">
        <v>29.639500000000002</v>
      </c>
      <c r="AI10" s="114">
        <v>29.5091</v>
      </c>
      <c r="AJ10" s="114">
        <f>$AG$9-AG10</f>
        <v>1.5399999999999636E-2</v>
      </c>
      <c r="AK10" s="114">
        <f>$AH$9-AH10</f>
        <v>1.699999999999946E-2</v>
      </c>
      <c r="AL10" s="14">
        <f>$AI$9-AI10</f>
        <v>1.6400000000000858E-2</v>
      </c>
      <c r="AM10" s="15">
        <f>(AJ10/($AG$6*(BJ10-$BJ$9)*$AJ$8))*10000</f>
        <v>0.66698341983749521</v>
      </c>
      <c r="AN10" s="15">
        <f>(AK10/($AH$6*(BJ10-$BJ$9)*$AJ$8))*10000</f>
        <v>0.73175706430561205</v>
      </c>
      <c r="AO10" s="15">
        <f>(AL10/($AI$6*(BJ10-$BJ$9)*$AJ$8))*10000</f>
        <v>0.7089586594626488</v>
      </c>
      <c r="AP10" s="15">
        <f>AVERAGE(AM10:AO10)</f>
        <v>0.70256638120191861</v>
      </c>
      <c r="AQ10" s="15">
        <f>_xlfn.STDEV.S(AM10:AO10)</f>
        <v>3.2856539234107612E-2</v>
      </c>
      <c r="AR10" s="15">
        <f>AQ10^2</f>
        <v>1.0795521704424528E-3</v>
      </c>
      <c r="AS10" s="43"/>
      <c r="AT10" s="154"/>
      <c r="AU10" s="10" t="s">
        <v>12</v>
      </c>
      <c r="AV10" s="114">
        <v>29.321899999999999</v>
      </c>
      <c r="AW10" s="114">
        <v>29.528199999999998</v>
      </c>
      <c r="AX10" s="114">
        <v>29.677099999999999</v>
      </c>
      <c r="AY10" s="114">
        <f>$AV$9-AV10</f>
        <v>1.7800000000001148E-2</v>
      </c>
      <c r="AZ10" s="114">
        <f>$AW$9-AW10</f>
        <v>1.710000000000278E-2</v>
      </c>
      <c r="BA10" s="14">
        <f>$AX$9-AX10</f>
        <v>1.7900000000000915E-2</v>
      </c>
      <c r="BB10" s="15">
        <f>(AY10/($AV$6*(BJ10-$BJ$9)*$AY$8))*10000</f>
        <v>0.77563048969642689</v>
      </c>
      <c r="BC10" s="15">
        <f>(AZ10/($AW$6*(BJ10-$BJ$9)*$AY$8))*10000</f>
        <v>0.75787950082928468</v>
      </c>
      <c r="BD10" s="15">
        <f>(BA10/($AX$6*(BJ10-$BJ$9)*$AY$8))*10000</f>
        <v>0.75293557846833747</v>
      </c>
      <c r="BE10" s="15">
        <f>AVERAGE(BB10:BD10)</f>
        <v>0.76214852299801639</v>
      </c>
      <c r="BF10" s="15">
        <f>_xlfn.STDEV.S(BB10:BD10)</f>
        <v>1.1934536506314632E-2</v>
      </c>
      <c r="BG10" s="15">
        <f>BF10^2</f>
        <v>1.4243316162055664E-4</v>
      </c>
      <c r="BH10" s="2"/>
      <c r="BI10" s="101">
        <v>60</v>
      </c>
      <c r="BJ10" s="101">
        <v>1</v>
      </c>
    </row>
    <row r="11" spans="1:62" x14ac:dyDescent="0.2">
      <c r="A11" s="150"/>
      <c r="B11" s="16" t="s">
        <v>13</v>
      </c>
      <c r="C11" s="114">
        <v>29.285499999999999</v>
      </c>
      <c r="D11" s="114">
        <v>29.915800000000001</v>
      </c>
      <c r="E11" s="114">
        <v>29.443100000000001</v>
      </c>
      <c r="F11" s="114">
        <f>$C$9-C11</f>
        <v>2.3500000000002075E-2</v>
      </c>
      <c r="G11" s="114">
        <f>$D$9-D11</f>
        <v>2.669999999999817E-2</v>
      </c>
      <c r="H11" s="114">
        <f>$E$9-E11</f>
        <v>2.6399999999998869E-2</v>
      </c>
      <c r="I11" s="15">
        <f>(F11/($C$6*(BJ11-$BJ$9)*$F$8))*10000</f>
        <v>0.51632398236680488</v>
      </c>
      <c r="J11" s="15">
        <f t="shared" ref="J11:J13" si="14">(G11/($F$8*$D$6*(BJ11-$BJ$9)))*10000</f>
        <v>0.56482163538007457</v>
      </c>
      <c r="K11" s="15">
        <f>(H11/($F$8*$E$6*(BJ11-$BJ$9)))*10000</f>
        <v>0.5714062756467656</v>
      </c>
      <c r="L11" s="15">
        <f t="shared" ref="L11:L13" si="15">AVERAGE(I11:K11)</f>
        <v>0.55085063113121502</v>
      </c>
      <c r="M11" s="15">
        <f t="shared" ref="M11:M13" si="16">_xlfn.STDEV.S(I11:K11)</f>
        <v>3.0081663485188787E-2</v>
      </c>
      <c r="N11" s="15">
        <f t="shared" ref="N11:N13" si="17">M11^2</f>
        <v>9.0490647803614032E-4</v>
      </c>
      <c r="P11" s="150"/>
      <c r="Q11" s="16" t="s">
        <v>13</v>
      </c>
      <c r="R11" s="114">
        <v>29.9373</v>
      </c>
      <c r="S11" s="114">
        <v>29.405799999999999</v>
      </c>
      <c r="T11" s="114">
        <v>29.538499999999999</v>
      </c>
      <c r="U11" s="114">
        <f t="shared" ref="U11:U13" si="18">$R$9-R11</f>
        <v>2.839999999999776E-2</v>
      </c>
      <c r="V11" s="114">
        <f t="shared" ref="V11:V13" si="19">$S$9-S11</f>
        <v>2.8000000000002245E-2</v>
      </c>
      <c r="W11" s="114">
        <f t="shared" ref="W11:W13" si="20">$T$9-T11</f>
        <v>2.7699999999999392E-2</v>
      </c>
      <c r="X11" s="15">
        <f t="shared" ref="X11:X13" si="21">(U11/($R$6*(BJ11-$BJ$9)*$U$8))*10000</f>
        <v>0.60354559302656063</v>
      </c>
      <c r="Y11" s="15">
        <f t="shared" ref="Y11:Y13" si="22">(V11/($S$6*(BJ11-$BJ$9)*$U$8))*10000</f>
        <v>0.60911880354906833</v>
      </c>
      <c r="Z11" s="15">
        <f t="shared" ref="Z11:Z13" si="23">(W11/($T$6*(BJ11-$BJ$9)*$U$8))*10000</f>
        <v>0.59975701984503782</v>
      </c>
      <c r="AA11" s="15">
        <f>AVERAGE(X11:Z11)</f>
        <v>0.60414047214022226</v>
      </c>
      <c r="AB11" s="15">
        <f t="shared" ref="AB11:AB13" si="24">_xlfn.STDEV.S(X11:Z11)</f>
        <v>4.7091569734046823E-3</v>
      </c>
      <c r="AC11" s="15">
        <f t="shared" ref="AC11:AC13" si="25">AB11^2</f>
        <v>2.2176159400165948E-5</v>
      </c>
      <c r="AE11" s="154"/>
      <c r="AF11" s="10" t="s">
        <v>13</v>
      </c>
      <c r="AG11" s="114">
        <v>29.486599999999999</v>
      </c>
      <c r="AH11" s="18">
        <v>29.6191</v>
      </c>
      <c r="AI11" s="114">
        <v>29.4878</v>
      </c>
      <c r="AJ11" s="114">
        <f>$AG$9-AG11</f>
        <v>3.6500000000000199E-2</v>
      </c>
      <c r="AK11" s="114">
        <f>$AH$9-AH11</f>
        <v>3.7400000000001654E-2</v>
      </c>
      <c r="AL11" s="14">
        <f>$AI$9-AI11</f>
        <v>3.7700000000000955E-2</v>
      </c>
      <c r="AM11" s="15">
        <f t="shared" ref="AM11:AM13" si="26">(AJ11/($AG$6*(BJ11-$BJ$9)*$AJ$8))*10000</f>
        <v>0.79041866311913267</v>
      </c>
      <c r="AN11" s="15">
        <f t="shared" ref="AN11:AN13" si="27">(AK11/($AH$6*(BJ11-$BJ$9)*$AJ$8))*10000</f>
        <v>0.80493277073623448</v>
      </c>
      <c r="AO11" s="15">
        <f t="shared" ref="AO11:AO13" si="28">(AL11/($AI$6*(BJ11-$BJ$9)*$AJ$8))*10000</f>
        <v>0.81487016651649813</v>
      </c>
      <c r="AP11" s="15">
        <f t="shared" ref="AP11:AP13" si="29">AVERAGE(AM11:AO11)</f>
        <v>0.80340720012395506</v>
      </c>
      <c r="AQ11" s="15">
        <f t="shared" ref="AQ11:AQ12" si="30">_xlfn.STDEV.S(AM11:AO11)</f>
        <v>1.2296931685084354E-2</v>
      </c>
      <c r="AR11" s="15">
        <f t="shared" ref="AR11:AR13" si="31">AQ11^2</f>
        <v>1.5121452886763154E-4</v>
      </c>
      <c r="AS11" s="43"/>
      <c r="AT11" s="154"/>
      <c r="AU11" s="10" t="s">
        <v>13</v>
      </c>
      <c r="AV11" s="114">
        <v>29.302299999999999</v>
      </c>
      <c r="AW11" s="18">
        <v>29.508900000000001</v>
      </c>
      <c r="AX11" s="114">
        <v>29.657499999999999</v>
      </c>
      <c r="AY11" s="114">
        <f t="shared" ref="AY11:AY12" si="32">$AV$9-AV11</f>
        <v>3.7400000000001654E-2</v>
      </c>
      <c r="AZ11" s="114">
        <f t="shared" ref="AZ11:AZ13" si="33">$AW$9-AW11</f>
        <v>3.6400000000000432E-2</v>
      </c>
      <c r="BA11" s="14">
        <f t="shared" ref="BA11:BA13" si="34">$AX$9-AX11</f>
        <v>3.7500000000001421E-2</v>
      </c>
      <c r="BB11" s="15">
        <f t="shared" ref="BB11:BB13" si="35">(AY11/($AV$6*(BJ11-$BJ$9)*$AY$8))*10000</f>
        <v>0.8148477616473534</v>
      </c>
      <c r="BC11" s="15">
        <f t="shared" ref="BC11:BC13" si="36">(AZ11/($AW$6*(BJ11-$BJ$9)*$AY$8))*10000</f>
        <v>0.80663198333864927</v>
      </c>
      <c r="BD11" s="15">
        <f t="shared" ref="BD11:BD13" si="37">(BA11/($AX$6*(BJ11-$BJ$9)*$AY$8))*10000</f>
        <v>0.7886895025855386</v>
      </c>
      <c r="BE11" s="15">
        <f t="shared" ref="BE11:BE13" si="38">AVERAGE(BB11:BD11)</f>
        <v>0.80338974919051376</v>
      </c>
      <c r="BF11" s="15">
        <f t="shared" ref="BF11:BF13" si="39">_xlfn.STDEV.S(BB11:BD11)</f>
        <v>1.3377133137924432E-2</v>
      </c>
      <c r="BG11" s="15">
        <f t="shared" ref="BG11:BG13" si="40">BF11^2</f>
        <v>1.7894769098975594E-4</v>
      </c>
      <c r="BH11" s="2"/>
      <c r="BI11" s="101">
        <v>60</v>
      </c>
      <c r="BJ11" s="101">
        <v>2</v>
      </c>
    </row>
    <row r="12" spans="1:62" x14ac:dyDescent="0.2">
      <c r="A12" s="150"/>
      <c r="B12" s="16" t="s">
        <v>14</v>
      </c>
      <c r="C12" s="114">
        <v>29.265499999999999</v>
      </c>
      <c r="D12" s="114">
        <v>29.898099999999999</v>
      </c>
      <c r="E12" s="31">
        <v>29.426400000000001</v>
      </c>
      <c r="F12" s="114">
        <f>$C$9-C12</f>
        <v>4.3500000000001648E-2</v>
      </c>
      <c r="G12" s="114">
        <f>$D$9-D12</f>
        <v>4.4399999999999551E-2</v>
      </c>
      <c r="H12" s="114">
        <f>$E$9-E12</f>
        <v>4.3099999999999028E-2</v>
      </c>
      <c r="I12" s="15">
        <f>(F12/($C$6*(BJ12-$BJ$9)*$F$8))*10000</f>
        <v>0.63716576547389725</v>
      </c>
      <c r="J12" s="15">
        <f t="shared" si="14"/>
        <v>0.62616930364236645</v>
      </c>
      <c r="K12" s="15">
        <f t="shared" ref="K12:K13" si="41">(H12/($F$8*$E$6*(BJ12-$BJ$9)))*10000</f>
        <v>0.621909355565053</v>
      </c>
      <c r="L12" s="15">
        <f t="shared" si="15"/>
        <v>0.6284148082271056</v>
      </c>
      <c r="M12" s="15">
        <f t="shared" si="16"/>
        <v>7.8721806989380996E-3</v>
      </c>
      <c r="N12" s="15">
        <f t="shared" si="17"/>
        <v>6.1971228956733543E-5</v>
      </c>
      <c r="P12" s="150"/>
      <c r="Q12" s="16" t="s">
        <v>14</v>
      </c>
      <c r="R12" s="114">
        <v>29.919699999999999</v>
      </c>
      <c r="S12" s="114">
        <v>29.39</v>
      </c>
      <c r="T12" s="114">
        <v>29.520800000000001</v>
      </c>
      <c r="U12" s="114">
        <f t="shared" si="18"/>
        <v>4.5999999999999375E-2</v>
      </c>
      <c r="V12" s="114">
        <f t="shared" si="19"/>
        <v>4.3800000000000949E-2</v>
      </c>
      <c r="W12" s="114">
        <f t="shared" si="20"/>
        <v>4.539999999999722E-2</v>
      </c>
      <c r="X12" s="15">
        <f t="shared" si="21"/>
        <v>0.65171589857332402</v>
      </c>
      <c r="Y12" s="15">
        <f t="shared" si="22"/>
        <v>0.63522389512970545</v>
      </c>
      <c r="Z12" s="15">
        <f t="shared" si="23"/>
        <v>0.65533017330839105</v>
      </c>
      <c r="AA12" s="15">
        <f t="shared" ref="AA12:AA13" si="42">AVERAGE(X12:Z12)</f>
        <v>0.64742332233714006</v>
      </c>
      <c r="AB12" s="15">
        <f t="shared" si="24"/>
        <v>1.0718454347864708E-2</v>
      </c>
      <c r="AC12" s="15">
        <f t="shared" si="25"/>
        <v>1.1488526360725986E-4</v>
      </c>
      <c r="AE12" s="154"/>
      <c r="AF12" s="10" t="s">
        <v>14</v>
      </c>
      <c r="AG12" s="114">
        <v>29.4678</v>
      </c>
      <c r="AH12" s="114">
        <v>29.5975</v>
      </c>
      <c r="AI12" s="114">
        <v>29.466699999999999</v>
      </c>
      <c r="AJ12" s="114">
        <f>$AG$9-AG12</f>
        <v>5.5299999999999017E-2</v>
      </c>
      <c r="AK12" s="114">
        <f>$AH$9-AH12</f>
        <v>5.9000000000001052E-2</v>
      </c>
      <c r="AL12" s="14">
        <f>$AI$9-AI12</f>
        <v>5.8800000000001518E-2</v>
      </c>
      <c r="AM12" s="15">
        <f t="shared" si="26"/>
        <v>0.79835894192670342</v>
      </c>
      <c r="AN12" s="15">
        <f t="shared" si="27"/>
        <v>0.84654248615751471</v>
      </c>
      <c r="AO12" s="15">
        <f t="shared" si="28"/>
        <v>0.84729205643094807</v>
      </c>
      <c r="AP12" s="15">
        <f t="shared" si="29"/>
        <v>0.83073116150505533</v>
      </c>
      <c r="AQ12" s="15">
        <f t="shared" si="30"/>
        <v>2.8037669557587699E-2</v>
      </c>
      <c r="AR12" s="15">
        <f t="shared" si="31"/>
        <v>7.8611091422048005E-4</v>
      </c>
      <c r="AS12" s="43"/>
      <c r="AT12" s="154"/>
      <c r="AU12" s="10" t="s">
        <v>14</v>
      </c>
      <c r="AV12" s="14">
        <v>29.279499999999999</v>
      </c>
      <c r="AW12" s="114">
        <v>29.487400000000001</v>
      </c>
      <c r="AX12" s="114">
        <v>29.6297</v>
      </c>
      <c r="AY12" s="114">
        <f t="shared" si="32"/>
        <v>6.0200000000001808E-2</v>
      </c>
      <c r="AZ12" s="114">
        <f t="shared" si="33"/>
        <v>5.7900000000000063E-2</v>
      </c>
      <c r="BA12" s="14">
        <f t="shared" si="34"/>
        <v>6.530000000000058E-2</v>
      </c>
      <c r="BB12" s="15">
        <f t="shared" si="35"/>
        <v>0.87439991535062334</v>
      </c>
      <c r="BC12" s="15">
        <f t="shared" si="36"/>
        <v>0.85538446584811889</v>
      </c>
      <c r="BD12" s="15">
        <f t="shared" si="37"/>
        <v>0.91558088033482976</v>
      </c>
      <c r="BE12" s="15">
        <f t="shared" si="38"/>
        <v>0.88178842051119066</v>
      </c>
      <c r="BF12" s="15">
        <f t="shared" si="39"/>
        <v>3.077083985926889E-2</v>
      </c>
      <c r="BG12" s="15">
        <f t="shared" si="40"/>
        <v>9.4684458564477103E-4</v>
      </c>
      <c r="BH12" s="2"/>
      <c r="BI12" s="101">
        <v>60</v>
      </c>
      <c r="BJ12" s="101">
        <v>3</v>
      </c>
    </row>
    <row r="13" spans="1:62" x14ac:dyDescent="0.2">
      <c r="A13" s="150"/>
      <c r="B13" s="16" t="s">
        <v>15</v>
      </c>
      <c r="C13" s="18">
        <v>28.901299999999999</v>
      </c>
      <c r="D13" s="18">
        <v>29.535599999999999</v>
      </c>
      <c r="E13" s="18">
        <v>29.055900000000001</v>
      </c>
      <c r="F13" s="114">
        <f>$C$9-C13</f>
        <v>0.40770000000000195</v>
      </c>
      <c r="G13" s="114">
        <f>$D$9-D13</f>
        <v>0.40690000000000026</v>
      </c>
      <c r="H13" s="114">
        <f>$E$9-E13</f>
        <v>0.41359999999999886</v>
      </c>
      <c r="I13" s="15">
        <f t="shared" ref="I13" si="43">(F13/($C$6*(BJ13-$BJ$9)*$F$8))*10000</f>
        <v>0.74647265110258432</v>
      </c>
      <c r="J13" s="15">
        <f t="shared" si="14"/>
        <v>0.71730937402050021</v>
      </c>
      <c r="K13" s="15">
        <f t="shared" si="41"/>
        <v>0.74600263764997388</v>
      </c>
      <c r="L13" s="15">
        <f t="shared" si="15"/>
        <v>0.73659488759101954</v>
      </c>
      <c r="M13" s="15">
        <f t="shared" si="16"/>
        <v>1.670339796030797E-2</v>
      </c>
      <c r="N13" s="15">
        <f t="shared" si="17"/>
        <v>2.7900350342042047E-4</v>
      </c>
      <c r="P13" s="150"/>
      <c r="Q13" s="16" t="s">
        <v>15</v>
      </c>
      <c r="R13" s="18">
        <v>29.562200000000001</v>
      </c>
      <c r="S13" s="18">
        <v>29.033799999999999</v>
      </c>
      <c r="T13" s="18">
        <v>29.133700000000001</v>
      </c>
      <c r="U13" s="114">
        <f t="shared" si="18"/>
        <v>0.40349999999999753</v>
      </c>
      <c r="V13" s="114">
        <f t="shared" si="19"/>
        <v>0.40000000000000213</v>
      </c>
      <c r="W13" s="114">
        <f t="shared" si="20"/>
        <v>0.43249999999999744</v>
      </c>
      <c r="X13" s="15">
        <f t="shared" si="21"/>
        <v>0.71458523118026684</v>
      </c>
      <c r="Y13" s="15">
        <f t="shared" si="22"/>
        <v>0.7251414327964556</v>
      </c>
      <c r="Z13" s="15">
        <f t="shared" si="23"/>
        <v>0.78036976860103191</v>
      </c>
      <c r="AA13" s="15">
        <f t="shared" si="42"/>
        <v>0.74003214419258478</v>
      </c>
      <c r="AB13" s="15">
        <f t="shared" si="24"/>
        <v>3.5329892517924795E-2</v>
      </c>
      <c r="AC13" s="15">
        <f t="shared" si="25"/>
        <v>1.2482013053281185E-3</v>
      </c>
      <c r="AE13" s="154"/>
      <c r="AF13" s="10" t="s">
        <v>15</v>
      </c>
      <c r="AG13" s="114">
        <v>29.0745</v>
      </c>
      <c r="AH13" s="114">
        <v>29.2151</v>
      </c>
      <c r="AI13" s="114">
        <v>29.0886</v>
      </c>
      <c r="AJ13" s="114">
        <f>$AG$9-AG13</f>
        <v>0.448599999999999</v>
      </c>
      <c r="AK13" s="114">
        <f>$AH$9-AH13</f>
        <v>0.44140000000000157</v>
      </c>
      <c r="AL13" s="14">
        <f>$AI$9-AI13</f>
        <v>0.4369000000000014</v>
      </c>
      <c r="AM13" s="15">
        <f t="shared" si="26"/>
        <v>0.80954751661013735</v>
      </c>
      <c r="AN13" s="15">
        <f t="shared" si="27"/>
        <v>0.79166070633457997</v>
      </c>
      <c r="AO13" s="15">
        <f t="shared" si="28"/>
        <v>0.78695131686792685</v>
      </c>
      <c r="AP13" s="15">
        <f t="shared" si="29"/>
        <v>0.79605317993754809</v>
      </c>
      <c r="AQ13" s="15">
        <f>_xlfn.STDEV.S(AM13:AO13)</f>
        <v>1.1921301479370743E-2</v>
      </c>
      <c r="AR13" s="15">
        <f t="shared" si="31"/>
        <v>1.4211742896204707E-4</v>
      </c>
      <c r="AS13" s="43"/>
      <c r="AT13" s="154"/>
      <c r="AU13" s="10" t="s">
        <v>15</v>
      </c>
      <c r="AV13" s="114">
        <v>28.906300000000002</v>
      </c>
      <c r="AW13" s="114">
        <v>29.101900000000001</v>
      </c>
      <c r="AX13" s="114">
        <v>29.248899999999999</v>
      </c>
      <c r="AY13" s="114">
        <f>$AV$9-AV13</f>
        <v>0.4333999999999989</v>
      </c>
      <c r="AZ13" s="114">
        <f t="shared" si="33"/>
        <v>0.44340000000000046</v>
      </c>
      <c r="BA13" s="14">
        <f t="shared" si="34"/>
        <v>0.44610000000000127</v>
      </c>
      <c r="BB13" s="15">
        <f t="shared" si="35"/>
        <v>0.78688729923784839</v>
      </c>
      <c r="BC13" s="15">
        <f t="shared" si="36"/>
        <v>0.81882010396601024</v>
      </c>
      <c r="BD13" s="15">
        <f t="shared" si="37"/>
        <v>0.78185419356310326</v>
      </c>
      <c r="BE13" s="15">
        <f t="shared" si="38"/>
        <v>0.7958538655889873</v>
      </c>
      <c r="BF13" s="15">
        <f t="shared" si="39"/>
        <v>2.0047920517499287E-2</v>
      </c>
      <c r="BG13" s="15">
        <f t="shared" si="40"/>
        <v>4.0191911707596886E-4</v>
      </c>
      <c r="BH13" s="2"/>
      <c r="BI13" s="101">
        <v>60</v>
      </c>
      <c r="BJ13" s="101">
        <v>24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1.3342772689337801E-2</v>
      </c>
      <c r="Q14" s="30"/>
      <c r="R14" s="25"/>
      <c r="S14" s="30"/>
      <c r="X14" s="19"/>
      <c r="Y14" s="19"/>
      <c r="Z14" s="19"/>
      <c r="AA14" s="19"/>
      <c r="AB14" s="34" t="s">
        <v>45</v>
      </c>
      <c r="AC14" s="34">
        <f>SUM(AC10:AC13)</f>
        <v>1.9259738184159436E-3</v>
      </c>
      <c r="AM14" s="19"/>
      <c r="AN14" s="19"/>
      <c r="AO14" s="19"/>
      <c r="AP14" s="19"/>
      <c r="AQ14" s="34" t="s">
        <v>45</v>
      </c>
      <c r="AR14" s="34">
        <f>SUM(AR10:AR13)</f>
        <v>2.1589950424926114E-3</v>
      </c>
      <c r="AX14" s="29"/>
      <c r="AY14" s="30"/>
      <c r="BB14" s="19"/>
      <c r="BC14" s="19"/>
      <c r="BD14" s="19"/>
      <c r="BE14" s="19"/>
      <c r="BF14" s="34" t="s">
        <v>45</v>
      </c>
      <c r="BG14" s="34">
        <f>SUM(BG10:BG13)</f>
        <v>1.6701445553310526E-3</v>
      </c>
    </row>
    <row r="15" spans="1:62" x14ac:dyDescent="0.2">
      <c r="M15" s="115" t="s">
        <v>44</v>
      </c>
      <c r="N15" s="35">
        <f>N10/N14</f>
        <v>0.90662501419896957</v>
      </c>
      <c r="AB15" s="115" t="s">
        <v>44</v>
      </c>
      <c r="AC15" s="35">
        <f>AC13/AC14</f>
        <v>0.64808840774103926</v>
      </c>
      <c r="AQ15" s="115" t="s">
        <v>44</v>
      </c>
      <c r="AR15" s="35">
        <f>AR10/AR14</f>
        <v>0.50002531233053882</v>
      </c>
      <c r="BF15" s="115" t="s">
        <v>44</v>
      </c>
      <c r="BG15" s="35">
        <f>BG12/BG14</f>
        <v>0.56692373281251063</v>
      </c>
    </row>
    <row r="16" spans="1:62" x14ac:dyDescent="0.2">
      <c r="M16" s="115" t="s">
        <v>88</v>
      </c>
      <c r="AB16" s="120"/>
      <c r="AQ16" s="120"/>
      <c r="BF16" s="120"/>
    </row>
    <row r="17" spans="12:59" x14ac:dyDescent="0.2">
      <c r="L17" s="28"/>
      <c r="M17" s="115" t="s">
        <v>44</v>
      </c>
      <c r="N17" s="115">
        <v>0.79769999999999996</v>
      </c>
      <c r="O17" s="28"/>
      <c r="AB17" s="120"/>
      <c r="AC17" s="120"/>
      <c r="AQ17" s="120"/>
      <c r="AR17" s="120"/>
      <c r="BF17" s="120"/>
      <c r="BG17" s="120"/>
    </row>
    <row r="18" spans="12:59" x14ac:dyDescent="0.2">
      <c r="L18" s="28"/>
      <c r="O18" s="28"/>
    </row>
    <row r="19" spans="12:59" x14ac:dyDescent="0.2">
      <c r="L19" s="28"/>
      <c r="M19" s="123"/>
      <c r="N19" s="123"/>
      <c r="O19" s="28"/>
      <c r="AB19" s="123"/>
      <c r="AC19" s="123"/>
      <c r="AQ19" s="123"/>
      <c r="AR19" s="123"/>
      <c r="BF19" s="123"/>
      <c r="BG19" s="123"/>
    </row>
    <row r="20" spans="12:59" x14ac:dyDescent="0.2">
      <c r="L20" s="29"/>
      <c r="M20" s="29"/>
      <c r="N20" s="29"/>
      <c r="O20" s="29"/>
    </row>
    <row r="21" spans="12:59" x14ac:dyDescent="0.2">
      <c r="L21" s="29"/>
      <c r="M21" s="29"/>
      <c r="N21" s="29"/>
      <c r="O21" s="29"/>
    </row>
    <row r="22" spans="12:59" x14ac:dyDescent="0.2">
      <c r="L22" s="29"/>
      <c r="M22" s="29"/>
      <c r="N22" s="29"/>
      <c r="O22" s="29"/>
    </row>
    <row r="23" spans="12:59" x14ac:dyDescent="0.2">
      <c r="L23" s="29"/>
      <c r="M23" s="29"/>
      <c r="N23" s="29"/>
      <c r="O23" s="29"/>
    </row>
    <row r="24" spans="12:59" x14ac:dyDescent="0.2">
      <c r="L24" s="30"/>
      <c r="M24" s="30"/>
      <c r="N24" s="30"/>
      <c r="O24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44" t="s">
        <v>47</v>
      </c>
      <c r="B36" s="168" t="s">
        <v>9</v>
      </c>
      <c r="C36" s="52" t="s">
        <v>49</v>
      </c>
      <c r="D36" s="53">
        <f>AR14</f>
        <v>2.1589950424926114E-3</v>
      </c>
      <c r="E36" s="143">
        <f>N17</f>
        <v>0.79769999999999996</v>
      </c>
      <c r="F36" s="54">
        <f>AR15</f>
        <v>0.50002531233053882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44"/>
      <c r="B37" s="169"/>
      <c r="C37" s="52" t="s">
        <v>50</v>
      </c>
      <c r="D37" s="53">
        <f>BG14</f>
        <v>1.6701445553310526E-3</v>
      </c>
      <c r="E37" s="143"/>
      <c r="F37" s="54">
        <f>BG15</f>
        <v>0.56692373281251063</v>
      </c>
      <c r="G37" s="52" t="str">
        <f t="shared" ref="G37:G39" si="44">IF(F37&lt; $N$17,"Si", "No")</f>
        <v>Si</v>
      </c>
      <c r="H37" s="52" t="str">
        <f t="shared" ref="H37:H39" si="45">IF(F37&lt; $N$17,"Si", "No")</f>
        <v>Si</v>
      </c>
    </row>
    <row r="38" spans="1:8" x14ac:dyDescent="0.2">
      <c r="A38" s="145" t="s">
        <v>51</v>
      </c>
      <c r="B38" s="169"/>
      <c r="C38" s="52" t="s">
        <v>49</v>
      </c>
      <c r="D38" s="53">
        <f>N14</f>
        <v>1.3342772689337801E-2</v>
      </c>
      <c r="E38" s="143"/>
      <c r="F38" s="54">
        <f>N15</f>
        <v>0.90662501419896957</v>
      </c>
      <c r="G38" s="52" t="str">
        <f t="shared" si="44"/>
        <v>No</v>
      </c>
      <c r="H38" s="52" t="str">
        <f t="shared" si="45"/>
        <v>No</v>
      </c>
    </row>
    <row r="39" spans="1:8" x14ac:dyDescent="0.2">
      <c r="A39" s="145"/>
      <c r="B39" s="170"/>
      <c r="C39" s="52" t="s">
        <v>50</v>
      </c>
      <c r="D39" s="53">
        <f>AC14</f>
        <v>1.9259738184159436E-3</v>
      </c>
      <c r="E39" s="143"/>
      <c r="F39" s="54">
        <f>AC15</f>
        <v>0.64808840774103926</v>
      </c>
      <c r="G39" s="52" t="str">
        <f t="shared" si="44"/>
        <v>Si</v>
      </c>
      <c r="H39" s="52" t="str">
        <f t="shared" si="45"/>
        <v>Si</v>
      </c>
    </row>
  </sheetData>
  <mergeCells count="60">
    <mergeCell ref="BB1:BD1"/>
    <mergeCell ref="L2:L9"/>
    <mergeCell ref="M2:M9"/>
    <mergeCell ref="N2:N9"/>
    <mergeCell ref="AA2:AA9"/>
    <mergeCell ref="AB2:AB9"/>
    <mergeCell ref="AC2:AC9"/>
    <mergeCell ref="U1:W1"/>
    <mergeCell ref="X1:Z1"/>
    <mergeCell ref="AE1:AE13"/>
    <mergeCell ref="AG1:AI1"/>
    <mergeCell ref="AJ1:AL1"/>
    <mergeCell ref="AM1:AO1"/>
    <mergeCell ref="U3:W3"/>
    <mergeCell ref="AJ3:AL3"/>
    <mergeCell ref="U4:W4"/>
    <mergeCell ref="BE2:BE9"/>
    <mergeCell ref="BF2:BF9"/>
    <mergeCell ref="BG2:BG9"/>
    <mergeCell ref="AY3:BA3"/>
    <mergeCell ref="AY4:BA4"/>
    <mergeCell ref="BB8:BD9"/>
    <mergeCell ref="AY7:BA7"/>
    <mergeCell ref="AY6:BA6"/>
    <mergeCell ref="AY5:BA5"/>
    <mergeCell ref="AP2:AP9"/>
    <mergeCell ref="AQ2:AQ9"/>
    <mergeCell ref="AR2:AR9"/>
    <mergeCell ref="AT1:AT13"/>
    <mergeCell ref="AV1:AX1"/>
    <mergeCell ref="A36:A37"/>
    <mergeCell ref="E36:E39"/>
    <mergeCell ref="A38:A39"/>
    <mergeCell ref="B36:B39"/>
    <mergeCell ref="AY1:BA1"/>
    <mergeCell ref="AM8:AO9"/>
    <mergeCell ref="AY8:BA8"/>
    <mergeCell ref="P1:P13"/>
    <mergeCell ref="F3:H3"/>
    <mergeCell ref="F4:H4"/>
    <mergeCell ref="F5:H5"/>
    <mergeCell ref="F7:H7"/>
    <mergeCell ref="F8:H8"/>
    <mergeCell ref="I8:K9"/>
    <mergeCell ref="U8:W8"/>
    <mergeCell ref="X8:Z9"/>
    <mergeCell ref="AJ7:AL7"/>
    <mergeCell ref="A1:A13"/>
    <mergeCell ref="C1:E1"/>
    <mergeCell ref="F1:H1"/>
    <mergeCell ref="I1:K1"/>
    <mergeCell ref="U6:W6"/>
    <mergeCell ref="AJ6:AL6"/>
    <mergeCell ref="AJ4:AL4"/>
    <mergeCell ref="R1:T1"/>
    <mergeCell ref="U7:W7"/>
    <mergeCell ref="F6:H6"/>
    <mergeCell ref="AJ8:AL8"/>
    <mergeCell ref="U5:W5"/>
    <mergeCell ref="AJ5:AL5"/>
  </mergeCells>
  <pageMargins left="0.7" right="0.7" top="0.75" bottom="0.75" header="0.3" footer="0.3"/>
  <pageSetup orientation="portrait" horizontalDpi="0" verticalDpi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topLeftCell="A11" zoomScale="89" zoomScaleNormal="81" zoomScalePageLayoutView="81" workbookViewId="0">
      <selection activeCell="D38" sqref="D38:D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2.1640625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6.5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0" t="s">
        <v>75</v>
      </c>
      <c r="B1" s="39" t="s">
        <v>2</v>
      </c>
      <c r="C1" s="146" t="s">
        <v>9</v>
      </c>
      <c r="D1" s="146"/>
      <c r="E1" s="146"/>
      <c r="F1" s="146" t="s">
        <v>9</v>
      </c>
      <c r="G1" s="146"/>
      <c r="H1" s="146"/>
      <c r="I1" s="146"/>
      <c r="J1" s="146"/>
      <c r="K1" s="146"/>
      <c r="L1" s="22" t="s">
        <v>41</v>
      </c>
      <c r="M1" s="22" t="s">
        <v>39</v>
      </c>
      <c r="N1" s="22" t="s">
        <v>43</v>
      </c>
      <c r="P1" s="150" t="s">
        <v>76</v>
      </c>
      <c r="Q1" s="39" t="s">
        <v>2</v>
      </c>
      <c r="R1" s="146" t="s">
        <v>9</v>
      </c>
      <c r="S1" s="146"/>
      <c r="T1" s="146"/>
      <c r="U1" s="146" t="s">
        <v>9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72</v>
      </c>
      <c r="AF1" s="82" t="s">
        <v>2</v>
      </c>
      <c r="AG1" s="174" t="s">
        <v>9</v>
      </c>
      <c r="AH1" s="175"/>
      <c r="AI1" s="176"/>
      <c r="AJ1" s="174" t="s">
        <v>9</v>
      </c>
      <c r="AK1" s="175"/>
      <c r="AL1" s="176"/>
      <c r="AM1" s="174" t="s">
        <v>42</v>
      </c>
      <c r="AN1" s="175"/>
      <c r="AO1" s="176"/>
      <c r="AP1" s="83" t="s">
        <v>41</v>
      </c>
      <c r="AQ1" s="83" t="s">
        <v>39</v>
      </c>
      <c r="AR1" s="83" t="s">
        <v>43</v>
      </c>
      <c r="AS1" s="37"/>
      <c r="AT1" s="154" t="s">
        <v>73</v>
      </c>
      <c r="AU1" s="82" t="s">
        <v>2</v>
      </c>
      <c r="AV1" s="174" t="s">
        <v>9</v>
      </c>
      <c r="AW1" s="175"/>
      <c r="AX1" s="176"/>
      <c r="AY1" s="174" t="s">
        <v>9</v>
      </c>
      <c r="AZ1" s="175"/>
      <c r="BA1" s="176"/>
      <c r="BB1" s="174" t="s">
        <v>42</v>
      </c>
      <c r="BC1" s="175"/>
      <c r="BD1" s="176"/>
      <c r="BE1" s="83" t="s">
        <v>41</v>
      </c>
      <c r="BF1" s="83" t="s">
        <v>39</v>
      </c>
      <c r="BG1" s="83" t="s">
        <v>43</v>
      </c>
      <c r="BH1" s="1"/>
      <c r="BI1" s="48" t="s">
        <v>46</v>
      </c>
      <c r="BJ1" s="32" t="s">
        <v>30</v>
      </c>
    </row>
    <row r="2" spans="1:62" x14ac:dyDescent="0.2">
      <c r="A2" s="150"/>
      <c r="B2" s="16" t="s">
        <v>1</v>
      </c>
      <c r="C2" s="101">
        <v>1</v>
      </c>
      <c r="D2" s="101">
        <v>2</v>
      </c>
      <c r="E2" s="101">
        <v>3</v>
      </c>
      <c r="F2" s="101" t="s">
        <v>31</v>
      </c>
      <c r="G2" s="101" t="s">
        <v>32</v>
      </c>
      <c r="H2" s="101" t="s">
        <v>33</v>
      </c>
      <c r="I2" s="101" t="s">
        <v>31</v>
      </c>
      <c r="J2" s="101" t="s">
        <v>32</v>
      </c>
      <c r="K2" s="101" t="s">
        <v>33</v>
      </c>
      <c r="L2" s="151"/>
      <c r="M2" s="151"/>
      <c r="N2" s="151"/>
      <c r="P2" s="150"/>
      <c r="Q2" s="16" t="s">
        <v>1</v>
      </c>
      <c r="R2" s="101">
        <v>1</v>
      </c>
      <c r="S2" s="101">
        <v>2</v>
      </c>
      <c r="T2" s="101">
        <v>3</v>
      </c>
      <c r="U2" s="101" t="s">
        <v>31</v>
      </c>
      <c r="V2" s="101" t="s">
        <v>32</v>
      </c>
      <c r="W2" s="101" t="s">
        <v>33</v>
      </c>
      <c r="X2" s="101">
        <v>1</v>
      </c>
      <c r="Y2" s="101">
        <v>2</v>
      </c>
      <c r="Z2" s="101">
        <v>3</v>
      </c>
      <c r="AA2" s="151"/>
      <c r="AB2" s="151"/>
      <c r="AC2" s="151"/>
      <c r="AE2" s="154"/>
      <c r="AF2" s="10" t="s">
        <v>1</v>
      </c>
      <c r="AG2" s="101">
        <v>1</v>
      </c>
      <c r="AH2" s="101">
        <v>2</v>
      </c>
      <c r="AI2" s="101">
        <v>3</v>
      </c>
      <c r="AJ2" s="101" t="s">
        <v>31</v>
      </c>
      <c r="AK2" s="101" t="s">
        <v>32</v>
      </c>
      <c r="AL2" s="101" t="s">
        <v>33</v>
      </c>
      <c r="AM2" s="101">
        <v>1</v>
      </c>
      <c r="AN2" s="101">
        <v>2</v>
      </c>
      <c r="AO2" s="101">
        <v>3</v>
      </c>
      <c r="AP2" s="151"/>
      <c r="AQ2" s="151"/>
      <c r="AR2" s="151"/>
      <c r="AS2" s="42"/>
      <c r="AT2" s="154"/>
      <c r="AU2" s="10" t="s">
        <v>1</v>
      </c>
      <c r="AV2" s="101">
        <v>1</v>
      </c>
      <c r="AW2" s="101">
        <v>2</v>
      </c>
      <c r="AX2" s="101">
        <v>3</v>
      </c>
      <c r="AY2" s="101" t="s">
        <v>31</v>
      </c>
      <c r="AZ2" s="101" t="s">
        <v>32</v>
      </c>
      <c r="BA2" s="101" t="s">
        <v>33</v>
      </c>
      <c r="BB2" s="101">
        <v>1</v>
      </c>
      <c r="BC2" s="101">
        <v>2</v>
      </c>
      <c r="BD2" s="101">
        <v>3</v>
      </c>
      <c r="BE2" s="151"/>
      <c r="BF2" s="151"/>
      <c r="BG2" s="151"/>
      <c r="BI2" s="101"/>
      <c r="BJ2" s="101"/>
    </row>
    <row r="3" spans="1:62" x14ac:dyDescent="0.2">
      <c r="A3" s="150"/>
      <c r="B3" s="16" t="s">
        <v>4</v>
      </c>
      <c r="C3" s="101">
        <v>5.05</v>
      </c>
      <c r="D3" s="101">
        <v>5.04</v>
      </c>
      <c r="E3" s="101">
        <v>5.04</v>
      </c>
      <c r="F3" s="171">
        <f t="shared" ref="F3:F7" si="0">AVERAGE(C3:E3)</f>
        <v>5.043333333333333</v>
      </c>
      <c r="G3" s="172"/>
      <c r="H3" s="173"/>
      <c r="I3" s="101">
        <v>5.05</v>
      </c>
      <c r="J3" s="101">
        <v>5.04</v>
      </c>
      <c r="K3" s="101">
        <v>5.04</v>
      </c>
      <c r="L3" s="152"/>
      <c r="M3" s="152"/>
      <c r="N3" s="152"/>
      <c r="P3" s="150"/>
      <c r="Q3" s="16" t="s">
        <v>4</v>
      </c>
      <c r="R3" s="101">
        <v>5.05</v>
      </c>
      <c r="S3" s="101">
        <v>5.0199999999999996</v>
      </c>
      <c r="T3" s="101">
        <v>5.18</v>
      </c>
      <c r="U3" s="147">
        <f t="shared" ref="U3:U7" si="1">AVERAGE(R3:T3)</f>
        <v>5.083333333333333</v>
      </c>
      <c r="V3" s="147"/>
      <c r="W3" s="147"/>
      <c r="X3" s="101">
        <v>5.05</v>
      </c>
      <c r="Y3" s="101">
        <v>5.0199999999999996</v>
      </c>
      <c r="Z3" s="101">
        <v>5.18</v>
      </c>
      <c r="AA3" s="152"/>
      <c r="AB3" s="152"/>
      <c r="AC3" s="152"/>
      <c r="AE3" s="154"/>
      <c r="AF3" s="10" t="s">
        <v>4</v>
      </c>
      <c r="AG3" s="101">
        <v>5.03</v>
      </c>
      <c r="AH3" s="101">
        <v>5.83</v>
      </c>
      <c r="AI3" s="101">
        <v>5.14</v>
      </c>
      <c r="AJ3" s="147">
        <f t="shared" ref="AJ3:AJ7" si="2">AVERAGE(AG3:AI3)</f>
        <v>5.333333333333333</v>
      </c>
      <c r="AK3" s="147"/>
      <c r="AL3" s="147"/>
      <c r="AM3" s="101">
        <v>5.03</v>
      </c>
      <c r="AN3" s="101">
        <v>5.83</v>
      </c>
      <c r="AO3" s="101">
        <v>5.14</v>
      </c>
      <c r="AP3" s="152"/>
      <c r="AQ3" s="152"/>
      <c r="AR3" s="152"/>
      <c r="AS3" s="42"/>
      <c r="AT3" s="154"/>
      <c r="AU3" s="10" t="s">
        <v>4</v>
      </c>
      <c r="AV3" s="101">
        <v>5.16</v>
      </c>
      <c r="AW3" s="101">
        <v>5.0599999999999996</v>
      </c>
      <c r="AX3" s="101">
        <v>5.05</v>
      </c>
      <c r="AY3" s="147">
        <f t="shared" ref="AY3:AY7" si="3">AVERAGE(AV3:AX3)</f>
        <v>5.09</v>
      </c>
      <c r="AZ3" s="147"/>
      <c r="BA3" s="147"/>
      <c r="BB3" s="101">
        <v>5.16</v>
      </c>
      <c r="BC3" s="101">
        <v>5.0599999999999996</v>
      </c>
      <c r="BD3" s="101">
        <v>5.05</v>
      </c>
      <c r="BE3" s="152"/>
      <c r="BF3" s="152"/>
      <c r="BG3" s="152"/>
      <c r="BI3" s="101"/>
      <c r="BJ3" s="101"/>
    </row>
    <row r="4" spans="1:62" x14ac:dyDescent="0.2">
      <c r="A4" s="150"/>
      <c r="B4" s="16" t="s">
        <v>5</v>
      </c>
      <c r="C4" s="101">
        <v>2.63</v>
      </c>
      <c r="D4" s="101">
        <v>2.61</v>
      </c>
      <c r="E4" s="101">
        <v>2.61</v>
      </c>
      <c r="F4" s="171">
        <f t="shared" si="0"/>
        <v>2.6166666666666667</v>
      </c>
      <c r="G4" s="172"/>
      <c r="H4" s="173"/>
      <c r="I4" s="101">
        <v>2.63</v>
      </c>
      <c r="J4" s="101">
        <v>2.61</v>
      </c>
      <c r="K4" s="101">
        <v>2.61</v>
      </c>
      <c r="L4" s="152"/>
      <c r="M4" s="152"/>
      <c r="N4" s="152"/>
      <c r="P4" s="150"/>
      <c r="Q4" s="16" t="s">
        <v>5</v>
      </c>
      <c r="R4" s="101">
        <v>2.64</v>
      </c>
      <c r="S4" s="101">
        <v>2.64</v>
      </c>
      <c r="T4" s="101">
        <v>2.61</v>
      </c>
      <c r="U4" s="147">
        <f t="shared" si="1"/>
        <v>2.6300000000000003</v>
      </c>
      <c r="V4" s="147"/>
      <c r="W4" s="147"/>
      <c r="X4" s="101">
        <v>2.64</v>
      </c>
      <c r="Y4" s="101">
        <v>2.64</v>
      </c>
      <c r="Z4" s="101">
        <v>2.61</v>
      </c>
      <c r="AA4" s="152"/>
      <c r="AB4" s="152"/>
      <c r="AC4" s="152"/>
      <c r="AE4" s="154"/>
      <c r="AF4" s="10" t="s">
        <v>5</v>
      </c>
      <c r="AG4" s="101">
        <v>2.64</v>
      </c>
      <c r="AH4" s="101">
        <v>2.63</v>
      </c>
      <c r="AI4" s="101">
        <v>2.59</v>
      </c>
      <c r="AJ4" s="147">
        <f t="shared" si="2"/>
        <v>2.6199999999999997</v>
      </c>
      <c r="AK4" s="147"/>
      <c r="AL4" s="147"/>
      <c r="AM4" s="101">
        <v>2.64</v>
      </c>
      <c r="AN4" s="101">
        <v>2.63</v>
      </c>
      <c r="AO4" s="101">
        <v>2.59</v>
      </c>
      <c r="AP4" s="152"/>
      <c r="AQ4" s="152"/>
      <c r="AR4" s="152"/>
      <c r="AS4" s="42"/>
      <c r="AT4" s="154"/>
      <c r="AU4" s="10" t="s">
        <v>5</v>
      </c>
      <c r="AV4" s="101">
        <v>2.59</v>
      </c>
      <c r="AW4" s="101">
        <v>2.62</v>
      </c>
      <c r="AX4" s="101">
        <v>2.63</v>
      </c>
      <c r="AY4" s="147">
        <f t="shared" si="3"/>
        <v>2.6133333333333333</v>
      </c>
      <c r="AZ4" s="147"/>
      <c r="BA4" s="147"/>
      <c r="BB4" s="101">
        <v>2.59</v>
      </c>
      <c r="BC4" s="101">
        <v>2.62</v>
      </c>
      <c r="BD4" s="101">
        <v>2.63</v>
      </c>
      <c r="BE4" s="152"/>
      <c r="BF4" s="152"/>
      <c r="BG4" s="152"/>
      <c r="BI4" s="101"/>
      <c r="BJ4" s="101"/>
    </row>
    <row r="5" spans="1:62" x14ac:dyDescent="0.2">
      <c r="A5" s="150"/>
      <c r="B5" s="16" t="s">
        <v>6</v>
      </c>
      <c r="C5" s="101">
        <v>0.3</v>
      </c>
      <c r="D5" s="101">
        <v>0.3</v>
      </c>
      <c r="E5" s="101">
        <v>0.3</v>
      </c>
      <c r="F5" s="171">
        <f t="shared" si="0"/>
        <v>0.3</v>
      </c>
      <c r="G5" s="172"/>
      <c r="H5" s="173"/>
      <c r="I5" s="101">
        <v>0.3</v>
      </c>
      <c r="J5" s="101">
        <v>0.3</v>
      </c>
      <c r="K5" s="101">
        <v>0.3</v>
      </c>
      <c r="L5" s="152"/>
      <c r="M5" s="152"/>
      <c r="N5" s="152"/>
      <c r="P5" s="150"/>
      <c r="Q5" s="16" t="s">
        <v>6</v>
      </c>
      <c r="R5" s="101">
        <v>0.3</v>
      </c>
      <c r="S5" s="101">
        <v>0.3</v>
      </c>
      <c r="T5" s="101">
        <v>0.3</v>
      </c>
      <c r="U5" s="147">
        <f t="shared" si="1"/>
        <v>0.3</v>
      </c>
      <c r="V5" s="147"/>
      <c r="W5" s="147"/>
      <c r="X5" s="101">
        <v>0.3</v>
      </c>
      <c r="Y5" s="101">
        <v>0.3</v>
      </c>
      <c r="Z5" s="101">
        <v>0.3</v>
      </c>
      <c r="AA5" s="152"/>
      <c r="AB5" s="152"/>
      <c r="AC5" s="152"/>
      <c r="AE5" s="154"/>
      <c r="AF5" s="10" t="s">
        <v>6</v>
      </c>
      <c r="AG5" s="101">
        <v>0.3</v>
      </c>
      <c r="AH5" s="101">
        <v>0.3</v>
      </c>
      <c r="AI5" s="101">
        <v>0.3</v>
      </c>
      <c r="AJ5" s="147">
        <f t="shared" si="2"/>
        <v>0.3</v>
      </c>
      <c r="AK5" s="147"/>
      <c r="AL5" s="147"/>
      <c r="AM5" s="101">
        <v>0.3</v>
      </c>
      <c r="AN5" s="101">
        <v>0.3</v>
      </c>
      <c r="AO5" s="101">
        <v>0.3</v>
      </c>
      <c r="AP5" s="152"/>
      <c r="AQ5" s="152"/>
      <c r="AR5" s="152"/>
      <c r="AS5" s="42"/>
      <c r="AT5" s="154"/>
      <c r="AU5" s="10" t="s">
        <v>6</v>
      </c>
      <c r="AV5" s="101">
        <v>0.3</v>
      </c>
      <c r="AW5" s="101">
        <v>0.3</v>
      </c>
      <c r="AX5" s="101">
        <v>0.3</v>
      </c>
      <c r="AY5" s="147">
        <f t="shared" si="3"/>
        <v>0.3</v>
      </c>
      <c r="AZ5" s="147"/>
      <c r="BA5" s="147"/>
      <c r="BB5" s="101">
        <v>0.3</v>
      </c>
      <c r="BC5" s="101">
        <v>0.3</v>
      </c>
      <c r="BD5" s="101">
        <v>0.3</v>
      </c>
      <c r="BE5" s="152"/>
      <c r="BF5" s="152"/>
      <c r="BG5" s="152"/>
      <c r="BI5" s="101"/>
      <c r="BJ5" s="101"/>
    </row>
    <row r="6" spans="1:62" x14ac:dyDescent="0.2">
      <c r="A6" s="150"/>
      <c r="B6" s="16" t="s">
        <v>28</v>
      </c>
      <c r="C6" s="121">
        <f t="shared" ref="C6:K6" si="4">(C3*C4*2)+(C3*C5*2)+(C5*C4*2)</f>
        <v>31.170999999999999</v>
      </c>
      <c r="D6" s="121">
        <f t="shared" si="4"/>
        <v>30.898799999999998</v>
      </c>
      <c r="E6" s="121">
        <f t="shared" si="4"/>
        <v>30.898799999999998</v>
      </c>
      <c r="F6" s="171">
        <f t="shared" si="0"/>
        <v>30.98953333333333</v>
      </c>
      <c r="G6" s="172"/>
      <c r="H6" s="173"/>
      <c r="I6" s="121">
        <f t="shared" si="4"/>
        <v>31.170999999999999</v>
      </c>
      <c r="J6" s="121">
        <f t="shared" si="4"/>
        <v>30.898799999999998</v>
      </c>
      <c r="K6" s="121">
        <f t="shared" si="4"/>
        <v>30.898799999999998</v>
      </c>
      <c r="L6" s="152"/>
      <c r="M6" s="152"/>
      <c r="N6" s="152"/>
      <c r="P6" s="150"/>
      <c r="Q6" s="16" t="s">
        <v>28</v>
      </c>
      <c r="R6" s="121">
        <f t="shared" ref="R6:Z6" si="5">(R3*R4*2)+(R3*R5*2)+(R5*R4*2)</f>
        <v>31.278000000000002</v>
      </c>
      <c r="S6" s="121">
        <f t="shared" si="5"/>
        <v>31.101599999999998</v>
      </c>
      <c r="T6" s="121">
        <f t="shared" si="5"/>
        <v>31.713599999999996</v>
      </c>
      <c r="U6" s="147">
        <f t="shared" si="1"/>
        <v>31.3644</v>
      </c>
      <c r="V6" s="147"/>
      <c r="W6" s="147"/>
      <c r="X6" s="121">
        <f t="shared" si="5"/>
        <v>31.278000000000002</v>
      </c>
      <c r="Y6" s="121">
        <f t="shared" si="5"/>
        <v>31.101599999999998</v>
      </c>
      <c r="Z6" s="121">
        <f t="shared" si="5"/>
        <v>31.713599999999996</v>
      </c>
      <c r="AA6" s="152"/>
      <c r="AB6" s="152"/>
      <c r="AC6" s="152"/>
      <c r="AE6" s="154"/>
      <c r="AF6" s="10" t="s">
        <v>28</v>
      </c>
      <c r="AG6" s="121">
        <f t="shared" ref="AG6:AO6" si="6">(AG3*AG4*2)+(AG3*AG5*2)+(AG5*AG4*2)</f>
        <v>31.160400000000003</v>
      </c>
      <c r="AH6" s="121">
        <f t="shared" si="6"/>
        <v>35.741800000000005</v>
      </c>
      <c r="AI6" s="121">
        <f t="shared" si="6"/>
        <v>31.263199999999994</v>
      </c>
      <c r="AJ6" s="147">
        <f t="shared" si="2"/>
        <v>32.721800000000002</v>
      </c>
      <c r="AK6" s="147"/>
      <c r="AL6" s="147"/>
      <c r="AM6" s="121">
        <f t="shared" si="6"/>
        <v>31.160400000000003</v>
      </c>
      <c r="AN6" s="121">
        <f t="shared" si="6"/>
        <v>35.741800000000005</v>
      </c>
      <c r="AO6" s="121">
        <f t="shared" si="6"/>
        <v>31.263199999999994</v>
      </c>
      <c r="AP6" s="152"/>
      <c r="AQ6" s="152"/>
      <c r="AR6" s="152"/>
      <c r="AS6" s="42"/>
      <c r="AT6" s="154"/>
      <c r="AU6" s="10" t="s">
        <v>28</v>
      </c>
      <c r="AV6" s="121">
        <f t="shared" ref="AV6:BD6" si="7">(AV3*AV4*2)+(AV3*AV5*2)+(AV5*AV4*2)</f>
        <v>31.378799999999998</v>
      </c>
      <c r="AW6" s="121">
        <f t="shared" si="7"/>
        <v>31.122399999999995</v>
      </c>
      <c r="AX6" s="121">
        <f t="shared" si="7"/>
        <v>31.170999999999999</v>
      </c>
      <c r="AY6" s="147">
        <f t="shared" si="3"/>
        <v>31.224066666666669</v>
      </c>
      <c r="AZ6" s="147"/>
      <c r="BA6" s="147"/>
      <c r="BB6" s="121">
        <f t="shared" si="7"/>
        <v>31.378799999999998</v>
      </c>
      <c r="BC6" s="121">
        <f t="shared" si="7"/>
        <v>31.122399999999995</v>
      </c>
      <c r="BD6" s="121">
        <f t="shared" si="7"/>
        <v>31.170999999999999</v>
      </c>
      <c r="BE6" s="152"/>
      <c r="BF6" s="152"/>
      <c r="BG6" s="152"/>
      <c r="BI6" s="101"/>
      <c r="BJ6" s="101"/>
    </row>
    <row r="7" spans="1:62" x14ac:dyDescent="0.2">
      <c r="A7" s="150"/>
      <c r="B7" s="16" t="s">
        <v>29</v>
      </c>
      <c r="C7" s="121">
        <f t="shared" ref="C7:K7" si="8">C5*C4*C3</f>
        <v>3.9844499999999994</v>
      </c>
      <c r="D7" s="121">
        <f t="shared" si="8"/>
        <v>3.9463199999999996</v>
      </c>
      <c r="E7" s="121">
        <f t="shared" si="8"/>
        <v>3.9463199999999996</v>
      </c>
      <c r="F7" s="171">
        <f t="shared" si="0"/>
        <v>3.9590299999999998</v>
      </c>
      <c r="G7" s="172"/>
      <c r="H7" s="173"/>
      <c r="I7" s="121">
        <f t="shared" si="8"/>
        <v>3.9844499999999994</v>
      </c>
      <c r="J7" s="121">
        <f t="shared" si="8"/>
        <v>3.9463199999999996</v>
      </c>
      <c r="K7" s="121">
        <f t="shared" si="8"/>
        <v>3.9463199999999996</v>
      </c>
      <c r="L7" s="152"/>
      <c r="M7" s="152"/>
      <c r="N7" s="152"/>
      <c r="P7" s="150"/>
      <c r="Q7" s="16" t="s">
        <v>29</v>
      </c>
      <c r="R7" s="121">
        <f t="shared" ref="R7:Z7" si="9">R5*R4*R3</f>
        <v>3.9996</v>
      </c>
      <c r="S7" s="121">
        <f t="shared" si="9"/>
        <v>3.9758399999999998</v>
      </c>
      <c r="T7" s="121">
        <f t="shared" si="9"/>
        <v>4.0559399999999997</v>
      </c>
      <c r="U7" s="147">
        <f t="shared" si="1"/>
        <v>4.0104599999999992</v>
      </c>
      <c r="V7" s="147"/>
      <c r="W7" s="147"/>
      <c r="X7" s="121">
        <f t="shared" si="9"/>
        <v>3.9996</v>
      </c>
      <c r="Y7" s="121">
        <f t="shared" si="9"/>
        <v>3.9758399999999998</v>
      </c>
      <c r="Z7" s="121">
        <f t="shared" si="9"/>
        <v>4.0559399999999997</v>
      </c>
      <c r="AA7" s="152"/>
      <c r="AB7" s="152"/>
      <c r="AC7" s="152"/>
      <c r="AE7" s="154"/>
      <c r="AF7" s="10" t="s">
        <v>29</v>
      </c>
      <c r="AG7" s="121">
        <f t="shared" ref="AG7:AO7" si="10">AG5*AG4*AG3</f>
        <v>3.9837600000000002</v>
      </c>
      <c r="AH7" s="121">
        <f t="shared" si="10"/>
        <v>4.5998699999999992</v>
      </c>
      <c r="AI7" s="121">
        <f t="shared" si="10"/>
        <v>3.9937799999999992</v>
      </c>
      <c r="AJ7" s="147">
        <f t="shared" si="2"/>
        <v>4.1924699999999993</v>
      </c>
      <c r="AK7" s="147"/>
      <c r="AL7" s="147"/>
      <c r="AM7" s="121">
        <f t="shared" si="10"/>
        <v>3.9837600000000002</v>
      </c>
      <c r="AN7" s="121">
        <f t="shared" si="10"/>
        <v>4.5998699999999992</v>
      </c>
      <c r="AO7" s="121">
        <f t="shared" si="10"/>
        <v>3.9937799999999992</v>
      </c>
      <c r="AP7" s="152"/>
      <c r="AQ7" s="152"/>
      <c r="AR7" s="152"/>
      <c r="AS7" s="42"/>
      <c r="AT7" s="154"/>
      <c r="AU7" s="10" t="s">
        <v>29</v>
      </c>
      <c r="AV7" s="121">
        <f>AV5*AV4*AV3</f>
        <v>4.0093199999999998</v>
      </c>
      <c r="AW7" s="121">
        <f t="shared" ref="AW7:BD7" si="11">AW5*AW4*AW3</f>
        <v>3.97716</v>
      </c>
      <c r="AX7" s="121">
        <f t="shared" si="11"/>
        <v>3.9844499999999994</v>
      </c>
      <c r="AY7" s="147">
        <f t="shared" si="3"/>
        <v>3.9903099999999996</v>
      </c>
      <c r="AZ7" s="147"/>
      <c r="BA7" s="147"/>
      <c r="BB7" s="121">
        <f t="shared" si="11"/>
        <v>4.0093199999999998</v>
      </c>
      <c r="BC7" s="121">
        <f t="shared" si="11"/>
        <v>3.97716</v>
      </c>
      <c r="BD7" s="121">
        <f t="shared" si="11"/>
        <v>3.9844499999999994</v>
      </c>
      <c r="BE7" s="152"/>
      <c r="BF7" s="152"/>
      <c r="BG7" s="152"/>
      <c r="BI7" s="101"/>
      <c r="BJ7" s="101"/>
    </row>
    <row r="8" spans="1:62" x14ac:dyDescent="0.2">
      <c r="A8" s="150"/>
      <c r="B8" s="16" t="s">
        <v>35</v>
      </c>
      <c r="C8" s="121">
        <f>C9/C7</f>
        <v>7.4076974237347697</v>
      </c>
      <c r="D8" s="121">
        <f>D9/D7</f>
        <v>7.4266405157209761</v>
      </c>
      <c r="E8" s="121">
        <f>E9/E7</f>
        <v>7.4813497131504807</v>
      </c>
      <c r="F8" s="171">
        <f>AVERAGE(C8:E8)</f>
        <v>7.4385625508687427</v>
      </c>
      <c r="G8" s="172"/>
      <c r="H8" s="173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121">
        <f>R9/R7</f>
        <v>7.405490549054905</v>
      </c>
      <c r="S8" s="121">
        <f t="shared" ref="S8" si="12">S9/S7</f>
        <v>7.4090758179403604</v>
      </c>
      <c r="T8" s="121">
        <f>T9/T7</f>
        <v>7.371854613233924</v>
      </c>
      <c r="U8" s="171">
        <f>AVERAGE(R8:T8)</f>
        <v>7.3954736600763971</v>
      </c>
      <c r="V8" s="172"/>
      <c r="W8" s="173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121">
        <f>AG9/AG7</f>
        <v>7.3652780287969151</v>
      </c>
      <c r="AH8" s="121">
        <f>AH9/AH7</f>
        <v>7.5049294871376819</v>
      </c>
      <c r="AI8" s="121">
        <f>AI9/AI7</f>
        <v>7.4428486296190597</v>
      </c>
      <c r="AJ8" s="171">
        <f>AVERAGE(AG8:AI8)</f>
        <v>7.4376853818512183</v>
      </c>
      <c r="AK8" s="172"/>
      <c r="AL8" s="173"/>
      <c r="AM8" s="148" t="s">
        <v>34</v>
      </c>
      <c r="AN8" s="148"/>
      <c r="AO8" s="148"/>
      <c r="AP8" s="152"/>
      <c r="AQ8" s="152"/>
      <c r="AR8" s="152"/>
      <c r="AS8" s="42"/>
      <c r="AT8" s="154"/>
      <c r="AU8" s="10" t="s">
        <v>35</v>
      </c>
      <c r="AV8" s="121">
        <f>AV9/AV7</f>
        <v>7.4302624884020236</v>
      </c>
      <c r="AW8" s="121">
        <f t="shared" ref="AW8" si="13">AW9/AW7</f>
        <v>7.4226583793460659</v>
      </c>
      <c r="AX8" s="121">
        <f>AX9/AX7</f>
        <v>7.3556952653440257</v>
      </c>
      <c r="AY8" s="171">
        <f>AVERAGE(AV8:AX8)</f>
        <v>7.4028720443640381</v>
      </c>
      <c r="AZ8" s="172"/>
      <c r="BA8" s="173"/>
      <c r="BB8" s="148" t="s">
        <v>34</v>
      </c>
      <c r="BC8" s="148"/>
      <c r="BD8" s="148"/>
      <c r="BE8" s="152"/>
      <c r="BF8" s="152"/>
      <c r="BG8" s="152"/>
      <c r="BI8" s="101"/>
      <c r="BJ8" s="101"/>
    </row>
    <row r="9" spans="1:62" x14ac:dyDescent="0.2">
      <c r="A9" s="150"/>
      <c r="B9" s="16" t="s">
        <v>0</v>
      </c>
      <c r="C9" s="121">
        <v>29.515599999999999</v>
      </c>
      <c r="D9" s="121">
        <v>29.3079</v>
      </c>
      <c r="E9" s="121">
        <v>29.523800000000001</v>
      </c>
      <c r="F9" s="121" t="s">
        <v>34</v>
      </c>
      <c r="G9" s="121" t="s">
        <v>34</v>
      </c>
      <c r="H9" s="121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121">
        <v>29.619</v>
      </c>
      <c r="S9" s="121">
        <v>29.4573</v>
      </c>
      <c r="T9" s="121">
        <v>29.899799999999999</v>
      </c>
      <c r="U9" s="121" t="s">
        <v>34</v>
      </c>
      <c r="V9" s="121" t="s">
        <v>34</v>
      </c>
      <c r="W9" s="121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121">
        <v>29.3415</v>
      </c>
      <c r="AH9" s="121">
        <v>34.521700000000003</v>
      </c>
      <c r="AI9" s="121">
        <v>29.725100000000001</v>
      </c>
      <c r="AJ9" s="121" t="s">
        <v>34</v>
      </c>
      <c r="AK9" s="121" t="s">
        <v>34</v>
      </c>
      <c r="AL9" s="121" t="s">
        <v>34</v>
      </c>
      <c r="AM9" s="148"/>
      <c r="AN9" s="148"/>
      <c r="AO9" s="148"/>
      <c r="AP9" s="153"/>
      <c r="AQ9" s="153"/>
      <c r="AR9" s="153"/>
      <c r="AS9" s="42"/>
      <c r="AT9" s="154"/>
      <c r="AU9" s="10" t="s">
        <v>0</v>
      </c>
      <c r="AV9" s="121">
        <v>29.790299999999998</v>
      </c>
      <c r="AW9" s="121">
        <v>29.521100000000001</v>
      </c>
      <c r="AX9" s="121">
        <v>29.308399999999999</v>
      </c>
      <c r="AY9" s="121" t="s">
        <v>34</v>
      </c>
      <c r="AZ9" s="121" t="s">
        <v>34</v>
      </c>
      <c r="BA9" s="121" t="s">
        <v>34</v>
      </c>
      <c r="BB9" s="148"/>
      <c r="BC9" s="148"/>
      <c r="BD9" s="148"/>
      <c r="BE9" s="153"/>
      <c r="BF9" s="153"/>
      <c r="BG9" s="153"/>
      <c r="BH9" s="2"/>
      <c r="BI9" s="101"/>
      <c r="BJ9" s="101">
        <v>0</v>
      </c>
    </row>
    <row r="10" spans="1:62" x14ac:dyDescent="0.2">
      <c r="A10" s="150"/>
      <c r="B10" s="16" t="s">
        <v>12</v>
      </c>
      <c r="C10" s="121">
        <v>29.515000000000001</v>
      </c>
      <c r="D10" s="121">
        <v>29.307700000000001</v>
      </c>
      <c r="E10" s="121">
        <v>29.523299999999999</v>
      </c>
      <c r="F10" s="121">
        <f>$C$9-C10</f>
        <v>5.9999999999860165E-4</v>
      </c>
      <c r="G10" s="121">
        <f>$D$9-D10</f>
        <v>1.9999999999953388E-4</v>
      </c>
      <c r="H10" s="121">
        <f>$E$9-E10</f>
        <v>5.0000000000238742E-4</v>
      </c>
      <c r="I10" s="15">
        <f>(F10/($C$6*(BJ10-$BJ$9)*$F$8))*10000</f>
        <v>2.5876855215446672E-2</v>
      </c>
      <c r="J10" s="15">
        <f>(G10/($F$8*$D$6*(BJ10-$BJ$9)))*10000</f>
        <v>8.7016049589918078E-3</v>
      </c>
      <c r="K10" s="15">
        <f>(H10/($F$8*$E$6*(BJ10-$BJ$9)))*10000</f>
        <v>2.1754012397634092E-2</v>
      </c>
      <c r="L10" s="15">
        <f>AVERAGE(I10:K10)</f>
        <v>1.8777490857357526E-2</v>
      </c>
      <c r="M10" s="15">
        <f>_xlfn.STDEV.S(I10:K10)</f>
        <v>8.966162261679237E-3</v>
      </c>
      <c r="N10" s="15">
        <f>M10^2</f>
        <v>8.0392065702760925E-5</v>
      </c>
      <c r="P10" s="150"/>
      <c r="Q10" s="16" t="s">
        <v>12</v>
      </c>
      <c r="R10" s="121">
        <v>29.6175</v>
      </c>
      <c r="S10" s="121">
        <v>29.456700000000001</v>
      </c>
      <c r="T10" s="121">
        <v>29.8993</v>
      </c>
      <c r="U10" s="121">
        <f>$R$9-R10</f>
        <v>1.5000000000000568E-3</v>
      </c>
      <c r="V10" s="121">
        <f>$S$9-S10</f>
        <v>5.9999999999860165E-4</v>
      </c>
      <c r="W10" s="121">
        <f>$T$9-T10</f>
        <v>4.9999999999883471E-4</v>
      </c>
      <c r="X10" s="15">
        <f>(U10/($R$6*(BJ10-$BJ$9)*$U$8))*10000</f>
        <v>6.4846462451166112E-2</v>
      </c>
      <c r="Y10" s="15">
        <f>(V10/($S$6*(BJ10-$BJ$9)*$U$8))*10000</f>
        <v>2.6085701732936829E-2</v>
      </c>
      <c r="Z10" s="15">
        <f>(W10/($T$6*(BJ10-$BJ$9)*$U$8))*10000</f>
        <v>2.1318589422653269E-2</v>
      </c>
      <c r="AA10" s="15">
        <f>AVERAGE(X10:Z10)</f>
        <v>3.7416917868918737E-2</v>
      </c>
      <c r="AB10" s="15">
        <f>_xlfn.STDEV.S(X10:Z10)</f>
        <v>2.3873966510340017E-2</v>
      </c>
      <c r="AC10" s="15">
        <f>AB10^2</f>
        <v>5.6996627693683673E-4</v>
      </c>
      <c r="AE10" s="154"/>
      <c r="AF10" s="10" t="s">
        <v>12</v>
      </c>
      <c r="AG10" s="121">
        <v>29.3401</v>
      </c>
      <c r="AH10" s="121">
        <v>34.520200000000003</v>
      </c>
      <c r="AI10" s="121">
        <v>29.724799999999998</v>
      </c>
      <c r="AJ10" s="121">
        <f>$AG$9-AG10</f>
        <v>1.4000000000002899E-3</v>
      </c>
      <c r="AK10" s="121">
        <f>$AH$9-AH10</f>
        <v>1.5000000000000568E-3</v>
      </c>
      <c r="AL10" s="14">
        <f>$AI$9-AI10</f>
        <v>3.0000000000285354E-4</v>
      </c>
      <c r="AM10" s="15">
        <f>(AJ10/($AG$6*(BJ10-$BJ$9)*$AJ$8))*10000</f>
        <v>6.0406991699452114E-2</v>
      </c>
      <c r="AN10" s="15">
        <f>(AK10/($AH$6*(BJ10-$BJ$9)*$AJ$8))*10000</f>
        <v>5.6425710357279425E-2</v>
      </c>
      <c r="AO10" s="15">
        <f>(AL10/($AI$6*(BJ10-$BJ$9)*$AJ$8))*10000</f>
        <v>1.2901791591819882E-2</v>
      </c>
      <c r="AP10" s="15">
        <f>AVERAGE(AM10:AO10)</f>
        <v>4.3244831216183811E-2</v>
      </c>
      <c r="AQ10" s="15">
        <f>_xlfn.STDEV.S(AM10:AO10)</f>
        <v>2.6353134358471898E-2</v>
      </c>
      <c r="AR10" s="15">
        <f>AQ10^2</f>
        <v>6.9448769051567202E-4</v>
      </c>
      <c r="AS10" s="43"/>
      <c r="AT10" s="154"/>
      <c r="AU10" s="10" t="s">
        <v>12</v>
      </c>
      <c r="AV10" s="121">
        <v>29.788799999999998</v>
      </c>
      <c r="AW10" s="121">
        <v>29.520600000000002</v>
      </c>
      <c r="AX10" s="121">
        <v>29.3081</v>
      </c>
      <c r="AY10" s="121">
        <f>$AV$9-AV10</f>
        <v>1.5000000000000568E-3</v>
      </c>
      <c r="AZ10" s="121">
        <f>$AW$9-AW10</f>
        <v>4.9999999999883471E-4</v>
      </c>
      <c r="BA10" s="14">
        <f>$AX$9-AX10</f>
        <v>2.9999999999930083E-4</v>
      </c>
      <c r="BB10" s="15">
        <f>(AY10/($AV$6*(BJ10-$BJ$9)*$AY$8))*10000</f>
        <v>6.4573553305673076E-2</v>
      </c>
      <c r="BC10" s="15">
        <f>(AZ10/($AW$6*(BJ10-$BJ$9)*$AY$8))*10000</f>
        <v>2.1701846199342546E-2</v>
      </c>
      <c r="BD10" s="15">
        <f>(BA10/($AX$6*(BJ10-$BJ$9)*$AY$8))*10000</f>
        <v>1.3000805970057138E-2</v>
      </c>
      <c r="BE10" s="15">
        <f>AVERAGE(BB10:BD10)</f>
        <v>3.3092068491690919E-2</v>
      </c>
      <c r="BF10" s="15">
        <f>_xlfn.STDEV.S(BB10:BD10)</f>
        <v>2.7608693193225439E-2</v>
      </c>
      <c r="BG10" s="15">
        <f>BF10^2</f>
        <v>7.6223993983765275E-4</v>
      </c>
      <c r="BH10" s="2"/>
      <c r="BI10" s="101"/>
      <c r="BJ10" s="101">
        <v>1</v>
      </c>
    </row>
    <row r="11" spans="1:62" x14ac:dyDescent="0.2">
      <c r="A11" s="150"/>
      <c r="B11" s="16" t="s">
        <v>13</v>
      </c>
      <c r="C11" s="121">
        <v>29.5137</v>
      </c>
      <c r="D11" s="121">
        <v>29.306100000000001</v>
      </c>
      <c r="E11" s="121">
        <v>29.522500000000001</v>
      </c>
      <c r="F11" s="121">
        <f>$C$9-C11</f>
        <v>1.8999999999991246E-3</v>
      </c>
      <c r="G11" s="121">
        <f>$D$9-D11</f>
        <v>1.7999999999993577E-3</v>
      </c>
      <c r="H11" s="121">
        <f>$E$9-E11</f>
        <v>1.300000000000523E-3</v>
      </c>
      <c r="I11" s="15">
        <f>(F11/($C$6*(BJ11-$BJ$9)*$F$8))*10000</f>
        <v>4.0971687424533845E-2</v>
      </c>
      <c r="J11" s="15">
        <f t="shared" ref="J11:J13" si="14">(G11/($F$8*$D$6*(BJ11-$BJ$9)))*10000</f>
        <v>3.9157222315540419E-2</v>
      </c>
      <c r="K11" s="15">
        <f>(H11/($F$8*$E$6*(BJ11-$BJ$9)))*10000</f>
        <v>2.8280216116800663E-2</v>
      </c>
      <c r="L11" s="15">
        <f t="shared" ref="L11:L13" si="15">AVERAGE(I11:K11)</f>
        <v>3.6136375285624973E-2</v>
      </c>
      <c r="M11" s="15">
        <f t="shared" ref="M11:M13" si="16">_xlfn.STDEV.S(I11:K11)</f>
        <v>6.8638544981930536E-3</v>
      </c>
      <c r="N11" s="15">
        <f t="shared" ref="N11:N13" si="17">M11^2</f>
        <v>4.7112498572365019E-5</v>
      </c>
      <c r="P11" s="150"/>
      <c r="Q11" s="16" t="s">
        <v>13</v>
      </c>
      <c r="R11" s="121">
        <v>29.6173</v>
      </c>
      <c r="S11" s="121">
        <v>29.456499999999998</v>
      </c>
      <c r="T11" s="121">
        <v>29.898800000000001</v>
      </c>
      <c r="U11" s="121">
        <f t="shared" ref="U11:U13" si="18">$R$9-R11</f>
        <v>1.6999999999995907E-3</v>
      </c>
      <c r="V11" s="121">
        <f t="shared" ref="V11:V13" si="19">$S$9-S11</f>
        <v>8.0000000000168825E-4</v>
      </c>
      <c r="W11" s="121">
        <f t="shared" ref="W11:W13" si="20">$T$9-T11</f>
        <v>9.9999999999766942E-4</v>
      </c>
      <c r="X11" s="15">
        <f t="shared" ref="X11:X13" si="21">(U11/($R$6*(BJ11-$BJ$9)*$U$8))*10000</f>
        <v>3.6746328722317229E-2</v>
      </c>
      <c r="Y11" s="15">
        <f t="shared" ref="Y11:Y13" si="22">(V11/($S$6*(BJ11-$BJ$9)*$U$8))*10000</f>
        <v>1.7390467822035117E-2</v>
      </c>
      <c r="Z11" s="15">
        <f t="shared" ref="Z11:Z13" si="23">(W11/($T$6*(BJ11-$BJ$9)*$U$8))*10000</f>
        <v>2.1318589422653269E-2</v>
      </c>
      <c r="AA11" s="15">
        <f>AVERAGE(X11:Z11)</f>
        <v>2.5151795322335205E-2</v>
      </c>
      <c r="AB11" s="15">
        <f t="shared" ref="AB11:AB13" si="24">_xlfn.STDEV.S(X11:Z11)</f>
        <v>1.023144361269634E-2</v>
      </c>
      <c r="AC11" s="15">
        <f t="shared" ref="AC11:AC13" si="25">AB11^2</f>
        <v>1.0468243839978472E-4</v>
      </c>
      <c r="AE11" s="154"/>
      <c r="AF11" s="10" t="s">
        <v>13</v>
      </c>
      <c r="AG11" s="121">
        <v>29.337399999999999</v>
      </c>
      <c r="AH11" s="18">
        <v>34.518599999999999</v>
      </c>
      <c r="AI11" s="121">
        <v>29.723099999999999</v>
      </c>
      <c r="AJ11" s="121">
        <f>$AG$9-AG11</f>
        <v>4.1000000000011028E-3</v>
      </c>
      <c r="AK11" s="121">
        <f>$AH$9-AH11</f>
        <v>3.1000000000034333E-3</v>
      </c>
      <c r="AL11" s="14">
        <f>$AI$9-AI11</f>
        <v>2.0000000000024443E-3</v>
      </c>
      <c r="AM11" s="15">
        <f t="shared" ref="AM11:AM13" si="26">(AJ11/($AG$6*(BJ11-$BJ$9)*$AJ$8))*10000</f>
        <v>8.8453094988488912E-2</v>
      </c>
      <c r="AN11" s="15">
        <f t="shared" ref="AN11:AN13" si="27">(AK11/($AH$6*(BJ11-$BJ$9)*$AJ$8))*10000</f>
        <v>5.8306567369251106E-2</v>
      </c>
      <c r="AO11" s="15">
        <f t="shared" ref="AO11:AO13" si="28">(AL11/($AI$6*(BJ11-$BJ$9)*$AJ$8))*10000</f>
        <v>4.300597197237644E-2</v>
      </c>
      <c r="AP11" s="15">
        <f t="shared" ref="AP11:AP13" si="29">AVERAGE(AM11:AO11)</f>
        <v>6.325521144337215E-2</v>
      </c>
      <c r="AQ11" s="15">
        <f t="shared" ref="AQ11:AQ12" si="30">_xlfn.STDEV.S(AM11:AO11)</f>
        <v>2.3124166065820972E-2</v>
      </c>
      <c r="AR11" s="15">
        <f t="shared" ref="AR11:AR13" si="31">AQ11^2</f>
        <v>5.3472705623966617E-4</v>
      </c>
      <c r="AS11" s="43"/>
      <c r="AT11" s="154"/>
      <c r="AU11" s="10" t="s">
        <v>13</v>
      </c>
      <c r="AV11" s="121">
        <v>29.7879</v>
      </c>
      <c r="AW11" s="18">
        <v>29.519400000000001</v>
      </c>
      <c r="AX11" s="121">
        <v>29.3079</v>
      </c>
      <c r="AY11" s="121">
        <f t="shared" ref="AY11:AY12" si="32">$AV$9-AV11</f>
        <v>2.3999999999979593E-3</v>
      </c>
      <c r="AZ11" s="121">
        <f t="shared" ref="AZ11:AZ13" si="33">$AW$9-AW11</f>
        <v>1.6999999999995907E-3</v>
      </c>
      <c r="BA11" s="14">
        <f t="shared" ref="BA11:BA13" si="34">$AX$9-AX11</f>
        <v>4.9999999999883471E-4</v>
      </c>
      <c r="BB11" s="15">
        <f t="shared" ref="BB11:BB13" si="35">(AY11/($AV$6*(BJ11-$BJ$9)*$AY$8))*10000</f>
        <v>5.1658842644492574E-2</v>
      </c>
      <c r="BC11" s="15">
        <f t="shared" ref="BC11:BC13" si="36">(AZ11/($AW$6*(BJ11-$BJ$9)*$AY$8))*10000</f>
        <v>3.6893138538959425E-2</v>
      </c>
      <c r="BD11" s="15">
        <f t="shared" ref="BD11:BD13" si="37">(BA11/($AX$6*(BJ11-$BJ$9)*$AY$8))*10000</f>
        <v>1.0834004975047613E-2</v>
      </c>
      <c r="BE11" s="15">
        <f t="shared" ref="BE11:BE13" si="38">AVERAGE(BB11:BD11)</f>
        <v>3.3128662052833206E-2</v>
      </c>
      <c r="BF11" s="15">
        <f t="shared" ref="BF11:BF13" si="39">_xlfn.STDEV.S(BB11:BD11)</f>
        <v>2.0671122492382479E-2</v>
      </c>
      <c r="BG11" s="15">
        <f t="shared" ref="BG11:BG13" si="40">BF11^2</f>
        <v>4.2729530509508083E-4</v>
      </c>
      <c r="BH11" s="2"/>
      <c r="BI11" s="101"/>
      <c r="BJ11" s="101">
        <v>2</v>
      </c>
    </row>
    <row r="12" spans="1:62" x14ac:dyDescent="0.2">
      <c r="A12" s="150"/>
      <c r="B12" s="16" t="s">
        <v>14</v>
      </c>
      <c r="C12" s="121">
        <v>29.511399999999998</v>
      </c>
      <c r="D12" s="121">
        <v>29.304300000000001</v>
      </c>
      <c r="E12" s="31">
        <v>29.521799999999999</v>
      </c>
      <c r="F12" s="121">
        <f>$C$9-C12</f>
        <v>4.2000000000008697E-3</v>
      </c>
      <c r="G12" s="121">
        <f>$D$9-D12</f>
        <v>3.5999999999987153E-3</v>
      </c>
      <c r="H12" s="121">
        <f>$E$9-E12</f>
        <v>2.0000000000024443E-3</v>
      </c>
      <c r="I12" s="15">
        <f>(F12/($C$6*(BJ12-$BJ$9)*$F$8))*10000</f>
        <v>6.0379328836195456E-2</v>
      </c>
      <c r="J12" s="15">
        <f t="shared" si="14"/>
        <v>5.2209629754053896E-2</v>
      </c>
      <c r="K12" s="15">
        <f t="shared" ref="K12:K13" si="41">(H12/($F$8*$E$6*(BJ12-$BJ$9)))*10000</f>
        <v>2.9005349863409077E-2</v>
      </c>
      <c r="L12" s="15">
        <f t="shared" si="15"/>
        <v>4.7198102817886139E-2</v>
      </c>
      <c r="M12" s="15">
        <f t="shared" si="16"/>
        <v>1.6276307653155308E-2</v>
      </c>
      <c r="N12" s="15">
        <f t="shared" si="17"/>
        <v>2.6491819082016203E-4</v>
      </c>
      <c r="P12" s="150"/>
      <c r="Q12" s="16" t="s">
        <v>14</v>
      </c>
      <c r="R12" s="121">
        <v>29.615600000000001</v>
      </c>
      <c r="S12" s="121">
        <v>29.453399999999998</v>
      </c>
      <c r="T12" s="121">
        <v>29.896599999999999</v>
      </c>
      <c r="U12" s="121">
        <f t="shared" si="18"/>
        <v>3.3999999999991815E-3</v>
      </c>
      <c r="V12" s="121">
        <f t="shared" si="19"/>
        <v>3.9000000000015689E-3</v>
      </c>
      <c r="W12" s="121">
        <f t="shared" si="20"/>
        <v>3.1999999999996476E-3</v>
      </c>
      <c r="X12" s="15">
        <f t="shared" si="21"/>
        <v>4.899510496308964E-2</v>
      </c>
      <c r="Y12" s="15">
        <f t="shared" si="22"/>
        <v>5.6519020421517574E-2</v>
      </c>
      <c r="Z12" s="15">
        <f t="shared" si="23"/>
        <v>4.5479657435094627E-2</v>
      </c>
      <c r="AA12" s="15">
        <f t="shared" ref="AA12:AA13" si="42">AVERAGE(X12:Z12)</f>
        <v>5.0331260939900618E-2</v>
      </c>
      <c r="AB12" s="15">
        <f t="shared" si="24"/>
        <v>5.6396691731232787E-3</v>
      </c>
      <c r="AC12" s="15">
        <f t="shared" si="25"/>
        <v>3.1805868382277007E-5</v>
      </c>
      <c r="AE12" s="154"/>
      <c r="AF12" s="10" t="s">
        <v>14</v>
      </c>
      <c r="AG12" s="121">
        <v>29.3352</v>
      </c>
      <c r="AH12" s="121">
        <v>34.515999999999998</v>
      </c>
      <c r="AI12" s="121">
        <v>29.7226</v>
      </c>
      <c r="AJ12" s="121">
        <f>$AG$9-AG12</f>
        <v>6.2999999999995282E-3</v>
      </c>
      <c r="AK12" s="121">
        <f>$AH$9-AH12</f>
        <v>5.7000000000044793E-3</v>
      </c>
      <c r="AL12" s="14">
        <f>$AI$9-AI12</f>
        <v>2.500000000001279E-3</v>
      </c>
      <c r="AM12" s="15">
        <f t="shared" si="26"/>
        <v>9.061048754915263E-2</v>
      </c>
      <c r="AN12" s="15">
        <f t="shared" si="27"/>
        <v>7.1472566452607397E-2</v>
      </c>
      <c r="AO12" s="15">
        <f t="shared" si="28"/>
        <v>3.5838309976954905E-2</v>
      </c>
      <c r="AP12" s="15">
        <f t="shared" si="29"/>
        <v>6.5973787992904986E-2</v>
      </c>
      <c r="AQ12" s="15">
        <f t="shared" si="30"/>
        <v>2.7797037295577982E-2</v>
      </c>
      <c r="AR12" s="15">
        <f t="shared" si="31"/>
        <v>7.7267528241175328E-4</v>
      </c>
      <c r="AS12" s="43"/>
      <c r="AT12" s="154"/>
      <c r="AU12" s="10" t="s">
        <v>14</v>
      </c>
      <c r="AV12" s="14">
        <v>29.7896</v>
      </c>
      <c r="AW12" s="121">
        <v>29.5168</v>
      </c>
      <c r="AX12" s="121">
        <v>29.303000000000001</v>
      </c>
      <c r="AY12" s="121">
        <f t="shared" si="32"/>
        <v>6.9999999999836859E-4</v>
      </c>
      <c r="AZ12" s="121">
        <f t="shared" si="33"/>
        <v>4.3000000000006366E-3</v>
      </c>
      <c r="BA12" s="14">
        <f t="shared" si="34"/>
        <v>5.399999999998073E-3</v>
      </c>
      <c r="BB12" s="15">
        <f t="shared" si="35"/>
        <v>1.0044774958636465E-2</v>
      </c>
      <c r="BC12" s="15">
        <f t="shared" si="36"/>
        <v>6.2211959104936168E-2</v>
      </c>
      <c r="BD12" s="15">
        <f t="shared" si="37"/>
        <v>7.8004835820496762E-2</v>
      </c>
      <c r="BE12" s="15">
        <f t="shared" si="38"/>
        <v>5.0087189961356471E-2</v>
      </c>
      <c r="BF12" s="15">
        <f t="shared" si="39"/>
        <v>3.5565432489648774E-2</v>
      </c>
      <c r="BG12" s="15">
        <f t="shared" si="40"/>
        <v>1.2648999881757646E-3</v>
      </c>
      <c r="BH12" s="2"/>
      <c r="BI12" s="101"/>
      <c r="BJ12" s="101">
        <v>3</v>
      </c>
    </row>
    <row r="13" spans="1:62" x14ac:dyDescent="0.2">
      <c r="A13" s="150"/>
      <c r="B13" s="16" t="s">
        <v>15</v>
      </c>
      <c r="C13" s="18">
        <v>29.496700000000001</v>
      </c>
      <c r="D13" s="18">
        <v>29.2882</v>
      </c>
      <c r="E13" s="18">
        <v>29.5076</v>
      </c>
      <c r="F13" s="121">
        <f>$C$9-C13</f>
        <v>1.8899999999998585E-2</v>
      </c>
      <c r="G13" s="121">
        <f>$D$9-D13</f>
        <v>1.9700000000000273E-2</v>
      </c>
      <c r="H13" s="121">
        <f>$E$9-E13</f>
        <v>1.6200000000001324E-2</v>
      </c>
      <c r="I13" s="15">
        <f t="shared" ref="I13" si="43">(F13/($C$6*(BJ13-$BJ$9)*$F$8))*10000</f>
        <v>3.3963372470350361E-2</v>
      </c>
      <c r="J13" s="15">
        <f t="shared" si="14"/>
        <v>3.571283701927927E-2</v>
      </c>
      <c r="K13" s="15">
        <f t="shared" si="41"/>
        <v>2.93679167366682E-2</v>
      </c>
      <c r="L13" s="15">
        <f t="shared" si="15"/>
        <v>3.3014708742099275E-2</v>
      </c>
      <c r="M13" s="15">
        <f t="shared" si="16"/>
        <v>3.2771138979514843E-3</v>
      </c>
      <c r="N13" s="15">
        <f t="shared" si="17"/>
        <v>1.0739475500146771E-5</v>
      </c>
      <c r="P13" s="150"/>
      <c r="Q13" s="16" t="s">
        <v>15</v>
      </c>
      <c r="R13" s="18">
        <v>29.601400000000002</v>
      </c>
      <c r="S13" s="18">
        <v>29.439699999999998</v>
      </c>
      <c r="T13" s="18">
        <v>29.880199999999999</v>
      </c>
      <c r="U13" s="121">
        <f t="shared" si="18"/>
        <v>1.7599999999998062E-2</v>
      </c>
      <c r="V13" s="121">
        <f t="shared" si="19"/>
        <v>1.7600000000001614E-2</v>
      </c>
      <c r="W13" s="121">
        <f t="shared" si="20"/>
        <v>1.9600000000000506E-2</v>
      </c>
      <c r="X13" s="15">
        <f t="shared" si="21"/>
        <v>3.1702714976120969E-2</v>
      </c>
      <c r="Y13" s="15">
        <f t="shared" si="22"/>
        <v>3.1882524340333347E-2</v>
      </c>
      <c r="Z13" s="15">
        <f t="shared" si="23"/>
        <v>3.4820362723749061E-2</v>
      </c>
      <c r="AA13" s="15">
        <f t="shared" si="42"/>
        <v>3.2801867346734459E-2</v>
      </c>
      <c r="AB13" s="15">
        <f t="shared" si="24"/>
        <v>1.7503786853525743E-3</v>
      </c>
      <c r="AC13" s="15">
        <f t="shared" si="25"/>
        <v>3.0638255421366064E-6</v>
      </c>
      <c r="AE13" s="154"/>
      <c r="AF13" s="10" t="s">
        <v>15</v>
      </c>
      <c r="AG13" s="121">
        <v>29.293800000000001</v>
      </c>
      <c r="AH13" s="121">
        <v>34.478499999999997</v>
      </c>
      <c r="AI13" s="121">
        <v>29.680599999999998</v>
      </c>
      <c r="AJ13" s="121">
        <f>$AG$9-AG13</f>
        <v>4.7699999999998965E-2</v>
      </c>
      <c r="AK13" s="121">
        <f>$AH$9-AH13</f>
        <v>4.32000000000059E-2</v>
      </c>
      <c r="AL13" s="14">
        <f>$AI$9-AI13</f>
        <v>4.4500000000002871E-2</v>
      </c>
      <c r="AM13" s="15">
        <f t="shared" si="26"/>
        <v>8.575635428759544E-2</v>
      </c>
      <c r="AN13" s="15">
        <f t="shared" si="27"/>
        <v>6.7710852428742002E-2</v>
      </c>
      <c r="AO13" s="15">
        <f t="shared" si="28"/>
        <v>7.9740239698689014E-2</v>
      </c>
      <c r="AP13" s="15">
        <f t="shared" si="29"/>
        <v>7.773581547167549E-2</v>
      </c>
      <c r="AQ13" s="15">
        <f>_xlfn.STDEV.S(AM13:AO13)</f>
        <v>9.1882164589135486E-3</v>
      </c>
      <c r="AR13" s="15">
        <f t="shared" si="31"/>
        <v>8.4423321695849824E-5</v>
      </c>
      <c r="AS13" s="43"/>
      <c r="AT13" s="154"/>
      <c r="AU13" s="10" t="s">
        <v>15</v>
      </c>
      <c r="AV13" s="121">
        <v>29.749600000000001</v>
      </c>
      <c r="AW13" s="121">
        <v>29.4773</v>
      </c>
      <c r="AX13" s="121">
        <v>29.264399999999998</v>
      </c>
      <c r="AY13" s="121">
        <f>$AV$9-AV13</f>
        <v>4.0699999999997516E-2</v>
      </c>
      <c r="AZ13" s="121">
        <f t="shared" si="33"/>
        <v>4.3800000000000949E-2</v>
      </c>
      <c r="BA13" s="14">
        <f t="shared" si="34"/>
        <v>4.4000000000000483E-2</v>
      </c>
      <c r="BB13" s="15">
        <f t="shared" si="35"/>
        <v>7.3003989431684277E-2</v>
      </c>
      <c r="BC13" s="15">
        <f t="shared" si="36"/>
        <v>7.9211738627786618E-2</v>
      </c>
      <c r="BD13" s="15">
        <f t="shared" si="37"/>
        <v>7.9449369817201854E-2</v>
      </c>
      <c r="BE13" s="15">
        <f t="shared" si="38"/>
        <v>7.722169929222425E-2</v>
      </c>
      <c r="BF13" s="15">
        <f t="shared" si="39"/>
        <v>3.6545758298765414E-3</v>
      </c>
      <c r="BG13" s="15">
        <f t="shared" si="40"/>
        <v>1.3355924496317811E-5</v>
      </c>
      <c r="BH13" s="2"/>
      <c r="BI13" s="101"/>
      <c r="BJ13" s="101">
        <v>24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4.0316223059543471E-4</v>
      </c>
      <c r="Q14" s="30"/>
      <c r="R14" s="25"/>
      <c r="S14" s="30"/>
      <c r="X14" s="19"/>
      <c r="Y14" s="19"/>
      <c r="Z14" s="19"/>
      <c r="AA14" s="19"/>
      <c r="AB14" s="34" t="s">
        <v>45</v>
      </c>
      <c r="AC14" s="34">
        <f>SUM(AC10:AC13)</f>
        <v>7.0951840926103502E-4</v>
      </c>
      <c r="AM14" s="19"/>
      <c r="AN14" s="19"/>
      <c r="AO14" s="19"/>
      <c r="AP14" s="19"/>
      <c r="AQ14" s="34" t="s">
        <v>45</v>
      </c>
      <c r="AR14" s="34">
        <f>SUM(AR10:AR13)</f>
        <v>2.0863133508629414E-3</v>
      </c>
      <c r="AX14" s="29"/>
      <c r="AY14" s="30"/>
      <c r="BB14" s="19"/>
      <c r="BC14" s="19"/>
      <c r="BD14" s="19"/>
      <c r="BE14" s="19"/>
      <c r="BF14" s="34" t="s">
        <v>45</v>
      </c>
      <c r="BG14" s="34">
        <f>SUM(BG10:BG13)</f>
        <v>2.4677911576048159E-3</v>
      </c>
    </row>
    <row r="15" spans="1:62" x14ac:dyDescent="0.2">
      <c r="M15" s="122" t="s">
        <v>44</v>
      </c>
      <c r="N15" s="35">
        <f>N12/N14</f>
        <v>0.6571007170708959</v>
      </c>
      <c r="AB15" s="122" t="s">
        <v>44</v>
      </c>
      <c r="AC15" s="35">
        <f>AC10/AC14</f>
        <v>0.80331428966086704</v>
      </c>
      <c r="AQ15" s="122" t="s">
        <v>44</v>
      </c>
      <c r="AR15" s="35">
        <f>AR12/AR14</f>
        <v>0.37035437753976852</v>
      </c>
      <c r="BF15" s="122" t="s">
        <v>44</v>
      </c>
      <c r="BG15" s="35">
        <f>BG12/BG14</f>
        <v>0.51256362771128849</v>
      </c>
    </row>
    <row r="16" spans="1:62" x14ac:dyDescent="0.2">
      <c r="M16" s="122" t="s">
        <v>88</v>
      </c>
      <c r="AB16" s="122"/>
      <c r="AQ16" s="122"/>
      <c r="BF16" s="122"/>
    </row>
    <row r="17" spans="12:59" x14ac:dyDescent="0.2">
      <c r="L17" s="124"/>
      <c r="M17" s="122" t="s">
        <v>44</v>
      </c>
      <c r="N17" s="122">
        <v>0.79769999999999996</v>
      </c>
      <c r="O17" s="124"/>
      <c r="AB17" s="122"/>
      <c r="AC17" s="122"/>
      <c r="AQ17" s="122"/>
      <c r="AR17" s="122"/>
      <c r="BF17" s="122"/>
      <c r="BG17" s="122"/>
    </row>
    <row r="18" spans="12:59" x14ac:dyDescent="0.2">
      <c r="L18" s="124"/>
      <c r="O18" s="124"/>
    </row>
    <row r="19" spans="12:59" x14ac:dyDescent="0.2">
      <c r="L19" s="124"/>
      <c r="M19" s="123"/>
      <c r="N19" s="123"/>
      <c r="O19" s="124"/>
      <c r="AB19" s="123"/>
      <c r="AC19" s="123"/>
      <c r="AQ19" s="123"/>
      <c r="AR19" s="123"/>
      <c r="BF19" s="123"/>
      <c r="BG19" s="123"/>
    </row>
    <row r="20" spans="12:59" x14ac:dyDescent="0.2">
      <c r="L20" s="29"/>
      <c r="M20" s="29"/>
      <c r="N20" s="29"/>
      <c r="O20" s="29"/>
    </row>
    <row r="21" spans="12:59" x14ac:dyDescent="0.2">
      <c r="L21" s="29"/>
      <c r="M21" s="29"/>
      <c r="N21" s="29"/>
      <c r="O21" s="29"/>
    </row>
    <row r="22" spans="12:59" x14ac:dyDescent="0.2">
      <c r="L22" s="29"/>
      <c r="M22" s="29"/>
      <c r="N22" s="29"/>
      <c r="O22" s="29"/>
    </row>
    <row r="23" spans="12:59" x14ac:dyDescent="0.2">
      <c r="L23" s="29"/>
      <c r="M23" s="29"/>
      <c r="N23" s="29"/>
      <c r="O23" s="29"/>
    </row>
    <row r="24" spans="12:59" x14ac:dyDescent="0.2">
      <c r="L24" s="30"/>
      <c r="M24" s="30"/>
      <c r="N24" s="30"/>
      <c r="O24" s="30"/>
    </row>
    <row r="32" spans="12:59" x14ac:dyDescent="0.2">
      <c r="BD32">
        <v>5</v>
      </c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44" t="s">
        <v>47</v>
      </c>
      <c r="B36" s="168" t="s">
        <v>9</v>
      </c>
      <c r="C36" s="52" t="s">
        <v>49</v>
      </c>
      <c r="D36" s="53">
        <f>AR14</f>
        <v>2.0863133508629414E-3</v>
      </c>
      <c r="E36" s="143">
        <f>N17</f>
        <v>0.79769999999999996</v>
      </c>
      <c r="F36" s="54">
        <f>AR15</f>
        <v>0.37035437753976852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44"/>
      <c r="B37" s="169"/>
      <c r="C37" s="52" t="s">
        <v>50</v>
      </c>
      <c r="D37" s="53">
        <f>BG14</f>
        <v>2.4677911576048159E-3</v>
      </c>
      <c r="E37" s="143"/>
      <c r="F37" s="54">
        <f>BG15</f>
        <v>0.51256362771128849</v>
      </c>
      <c r="G37" s="52" t="str">
        <f t="shared" ref="G37:G39" si="44">IF(F37&lt; $N$17,"Si", "No")</f>
        <v>Si</v>
      </c>
      <c r="H37" s="52" t="str">
        <f t="shared" ref="H37:H39" si="45">IF(F37&lt; $N$17,"Si", "No")</f>
        <v>Si</v>
      </c>
    </row>
    <row r="38" spans="1:8" x14ac:dyDescent="0.2">
      <c r="A38" s="145" t="s">
        <v>51</v>
      </c>
      <c r="B38" s="169"/>
      <c r="C38" s="52" t="s">
        <v>49</v>
      </c>
      <c r="D38" s="53">
        <f>N14</f>
        <v>4.0316223059543471E-4</v>
      </c>
      <c r="E38" s="143"/>
      <c r="F38" s="54">
        <f>N15</f>
        <v>0.6571007170708959</v>
      </c>
      <c r="G38" s="52" t="str">
        <f t="shared" si="44"/>
        <v>Si</v>
      </c>
      <c r="H38" s="52" t="str">
        <f>IF(F38&lt; $N$17,"Si", "No")</f>
        <v>Si</v>
      </c>
    </row>
    <row r="39" spans="1:8" x14ac:dyDescent="0.2">
      <c r="A39" s="145"/>
      <c r="B39" s="170"/>
      <c r="C39" s="52" t="s">
        <v>50</v>
      </c>
      <c r="D39" s="53">
        <f>AC14</f>
        <v>7.0951840926103502E-4</v>
      </c>
      <c r="E39" s="143"/>
      <c r="F39" s="54">
        <f>AC15</f>
        <v>0.80331428966086704</v>
      </c>
      <c r="G39" s="52" t="str">
        <f t="shared" si="44"/>
        <v>No</v>
      </c>
      <c r="H39" s="52" t="str">
        <f t="shared" si="45"/>
        <v>No</v>
      </c>
    </row>
  </sheetData>
  <mergeCells count="60">
    <mergeCell ref="BB1:BD1"/>
    <mergeCell ref="L2:L9"/>
    <mergeCell ref="M2:M9"/>
    <mergeCell ref="N2:N9"/>
    <mergeCell ref="AA2:AA9"/>
    <mergeCell ref="AB2:AB9"/>
    <mergeCell ref="AC2:AC9"/>
    <mergeCell ref="U1:W1"/>
    <mergeCell ref="X1:Z1"/>
    <mergeCell ref="AE1:AE13"/>
    <mergeCell ref="AG1:AI1"/>
    <mergeCell ref="AJ1:AL1"/>
    <mergeCell ref="AM1:AO1"/>
    <mergeCell ref="U3:W3"/>
    <mergeCell ref="AJ3:AL3"/>
    <mergeCell ref="U4:W4"/>
    <mergeCell ref="BE2:BE9"/>
    <mergeCell ref="BF2:BF9"/>
    <mergeCell ref="BG2:BG9"/>
    <mergeCell ref="AY3:BA3"/>
    <mergeCell ref="AY4:BA4"/>
    <mergeCell ref="BB8:BD9"/>
    <mergeCell ref="AY7:BA7"/>
    <mergeCell ref="AJ6:AL6"/>
    <mergeCell ref="AY6:BA6"/>
    <mergeCell ref="AP2:AP9"/>
    <mergeCell ref="AQ2:AQ9"/>
    <mergeCell ref="AR2:AR9"/>
    <mergeCell ref="AT1:AT13"/>
    <mergeCell ref="AV1:AX1"/>
    <mergeCell ref="AY1:BA1"/>
    <mergeCell ref="AJ4:AL4"/>
    <mergeCell ref="AJ7:AL7"/>
    <mergeCell ref="AM8:AO9"/>
    <mergeCell ref="AY8:BA8"/>
    <mergeCell ref="AJ8:AL8"/>
    <mergeCell ref="AJ5:AL5"/>
    <mergeCell ref="AY5:BA5"/>
    <mergeCell ref="X8:Z9"/>
    <mergeCell ref="P1:P13"/>
    <mergeCell ref="R1:T1"/>
    <mergeCell ref="F3:H3"/>
    <mergeCell ref="F4:H4"/>
    <mergeCell ref="F5:H5"/>
    <mergeCell ref="F7:H7"/>
    <mergeCell ref="A36:A37"/>
    <mergeCell ref="B36:B39"/>
    <mergeCell ref="E36:E39"/>
    <mergeCell ref="A38:A39"/>
    <mergeCell ref="U7:W7"/>
    <mergeCell ref="A1:A13"/>
    <mergeCell ref="C1:E1"/>
    <mergeCell ref="F6:H6"/>
    <mergeCell ref="U6:W6"/>
    <mergeCell ref="F1:H1"/>
    <mergeCell ref="I1:K1"/>
    <mergeCell ref="U5:W5"/>
    <mergeCell ref="F8:H8"/>
    <mergeCell ref="I8:K9"/>
    <mergeCell ref="U8:W8"/>
  </mergeCells>
  <pageMargins left="0.7" right="0.7" top="0.75" bottom="0.75" header="0.3" footer="0.3"/>
  <pageSetup orientation="portrait" horizontalDpi="0" verticalDpi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topLeftCell="A7" zoomScale="75" zoomScaleNormal="81" zoomScalePageLayoutView="81" workbookViewId="0">
      <selection activeCell="D38" sqref="D38:D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.5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4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3" max="33" width="11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4" t="s">
        <v>74</v>
      </c>
      <c r="B1" s="82" t="s">
        <v>2</v>
      </c>
      <c r="C1" s="174" t="s">
        <v>3</v>
      </c>
      <c r="D1" s="175"/>
      <c r="E1" s="176"/>
      <c r="F1" s="174" t="s">
        <v>3</v>
      </c>
      <c r="G1" s="175"/>
      <c r="H1" s="176"/>
      <c r="I1" s="174" t="s">
        <v>42</v>
      </c>
      <c r="J1" s="175"/>
      <c r="K1" s="176"/>
      <c r="L1" s="83" t="s">
        <v>41</v>
      </c>
      <c r="M1" s="83" t="s">
        <v>39</v>
      </c>
      <c r="N1" s="83" t="s">
        <v>43</v>
      </c>
      <c r="P1" s="150" t="s">
        <v>75</v>
      </c>
      <c r="Q1" s="39" t="s">
        <v>2</v>
      </c>
      <c r="R1" s="146" t="s">
        <v>3</v>
      </c>
      <c r="S1" s="146"/>
      <c r="T1" s="146"/>
      <c r="U1" s="146" t="s">
        <v>3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73</v>
      </c>
      <c r="AF1" s="82" t="s">
        <v>2</v>
      </c>
      <c r="AG1" s="174" t="s">
        <v>3</v>
      </c>
      <c r="AH1" s="175"/>
      <c r="AI1" s="176"/>
      <c r="AJ1" s="174" t="s">
        <v>3</v>
      </c>
      <c r="AK1" s="175"/>
      <c r="AL1" s="176"/>
      <c r="AM1" s="174" t="s">
        <v>42</v>
      </c>
      <c r="AN1" s="175"/>
      <c r="AO1" s="176"/>
      <c r="AP1" s="83" t="s">
        <v>41</v>
      </c>
      <c r="AQ1" s="83" t="s">
        <v>39</v>
      </c>
      <c r="AR1" s="83" t="s">
        <v>43</v>
      </c>
      <c r="AS1" s="37"/>
      <c r="AT1" s="150" t="s">
        <v>76</v>
      </c>
      <c r="AU1" s="39" t="s">
        <v>2</v>
      </c>
      <c r="AV1" s="146" t="s">
        <v>3</v>
      </c>
      <c r="AW1" s="146"/>
      <c r="AX1" s="146"/>
      <c r="AY1" s="146" t="s">
        <v>3</v>
      </c>
      <c r="AZ1" s="146"/>
      <c r="BA1" s="146"/>
      <c r="BB1" s="146" t="s">
        <v>42</v>
      </c>
      <c r="BC1" s="146"/>
      <c r="BD1" s="146"/>
      <c r="BE1" s="22" t="s">
        <v>41</v>
      </c>
      <c r="BF1" s="22" t="s">
        <v>39</v>
      </c>
      <c r="BG1" s="22" t="s">
        <v>43</v>
      </c>
      <c r="BH1" s="1"/>
      <c r="BI1" s="48" t="s">
        <v>46</v>
      </c>
      <c r="BJ1" s="32" t="s">
        <v>30</v>
      </c>
    </row>
    <row r="2" spans="1:62" x14ac:dyDescent="0.2">
      <c r="A2" s="154"/>
      <c r="B2" s="10" t="s">
        <v>1</v>
      </c>
      <c r="C2" s="101">
        <v>1</v>
      </c>
      <c r="D2" s="101">
        <v>2</v>
      </c>
      <c r="E2" s="101">
        <v>3</v>
      </c>
      <c r="F2" s="101" t="s">
        <v>31</v>
      </c>
      <c r="G2" s="101" t="s">
        <v>32</v>
      </c>
      <c r="H2" s="101" t="s">
        <v>33</v>
      </c>
      <c r="I2" s="101">
        <v>1</v>
      </c>
      <c r="J2" s="101">
        <v>2</v>
      </c>
      <c r="K2" s="101">
        <v>3</v>
      </c>
      <c r="L2" s="151"/>
      <c r="M2" s="151"/>
      <c r="N2" s="151"/>
      <c r="P2" s="150"/>
      <c r="Q2" s="16" t="s">
        <v>1</v>
      </c>
      <c r="R2" s="101">
        <v>1</v>
      </c>
      <c r="S2" s="101">
        <v>2</v>
      </c>
      <c r="T2" s="101">
        <v>3</v>
      </c>
      <c r="U2" s="101" t="s">
        <v>31</v>
      </c>
      <c r="V2" s="101" t="s">
        <v>32</v>
      </c>
      <c r="W2" s="101" t="s">
        <v>33</v>
      </c>
      <c r="X2" s="101">
        <v>1</v>
      </c>
      <c r="Y2" s="101">
        <v>2</v>
      </c>
      <c r="Z2" s="101">
        <v>3</v>
      </c>
      <c r="AA2" s="151"/>
      <c r="AB2" s="151"/>
      <c r="AC2" s="151"/>
      <c r="AE2" s="154"/>
      <c r="AF2" s="10" t="s">
        <v>1</v>
      </c>
      <c r="AG2" s="101">
        <v>1</v>
      </c>
      <c r="AH2" s="101">
        <v>2</v>
      </c>
      <c r="AI2" s="101">
        <v>3</v>
      </c>
      <c r="AJ2" s="101" t="s">
        <v>31</v>
      </c>
      <c r="AK2" s="101" t="s">
        <v>32</v>
      </c>
      <c r="AL2" s="101" t="s">
        <v>33</v>
      </c>
      <c r="AM2" s="101">
        <v>1</v>
      </c>
      <c r="AN2" s="101">
        <v>2</v>
      </c>
      <c r="AO2" s="101">
        <v>3</v>
      </c>
      <c r="AP2" s="151"/>
      <c r="AQ2" s="151"/>
      <c r="AR2" s="151"/>
      <c r="AS2" s="42"/>
      <c r="AT2" s="150"/>
      <c r="AU2" s="16" t="s">
        <v>1</v>
      </c>
      <c r="AV2" s="101">
        <v>1</v>
      </c>
      <c r="AW2" s="101">
        <v>2</v>
      </c>
      <c r="AX2" s="101">
        <v>3</v>
      </c>
      <c r="AY2" s="101" t="s">
        <v>31</v>
      </c>
      <c r="AZ2" s="101" t="s">
        <v>32</v>
      </c>
      <c r="BA2" s="101" t="s">
        <v>33</v>
      </c>
      <c r="BB2" s="101">
        <v>1</v>
      </c>
      <c r="BC2" s="101">
        <v>2</v>
      </c>
      <c r="BD2" s="101">
        <v>3</v>
      </c>
      <c r="BE2" s="151"/>
      <c r="BF2" s="151"/>
      <c r="BG2" s="151"/>
      <c r="BI2" s="101"/>
      <c r="BJ2" s="101"/>
    </row>
    <row r="3" spans="1:62" x14ac:dyDescent="0.2">
      <c r="A3" s="154"/>
      <c r="B3" s="10" t="s">
        <v>4</v>
      </c>
      <c r="C3" s="101">
        <v>5.85</v>
      </c>
      <c r="D3" s="101">
        <v>5.85</v>
      </c>
      <c r="E3" s="101">
        <v>5.85</v>
      </c>
      <c r="F3" s="147">
        <f t="shared" ref="F3:F7" si="0">AVERAGE(C3:E3)</f>
        <v>5.8499999999999988</v>
      </c>
      <c r="G3" s="147"/>
      <c r="H3" s="147"/>
      <c r="I3" s="101">
        <v>5.85</v>
      </c>
      <c r="J3" s="101">
        <v>5.85</v>
      </c>
      <c r="K3" s="101">
        <v>5.85</v>
      </c>
      <c r="L3" s="152"/>
      <c r="M3" s="152"/>
      <c r="N3" s="152"/>
      <c r="P3" s="150"/>
      <c r="Q3" s="16" t="s">
        <v>4</v>
      </c>
      <c r="R3" s="101">
        <v>5.85</v>
      </c>
      <c r="S3" s="101">
        <v>5.85</v>
      </c>
      <c r="T3" s="101">
        <v>5.85</v>
      </c>
      <c r="U3" s="147">
        <f t="shared" ref="U3:U7" si="1">AVERAGE(R3:T3)</f>
        <v>5.8499999999999988</v>
      </c>
      <c r="V3" s="147"/>
      <c r="W3" s="147"/>
      <c r="X3" s="101">
        <v>5.85</v>
      </c>
      <c r="Y3" s="101">
        <v>5.85</v>
      </c>
      <c r="Z3" s="101">
        <v>5.85</v>
      </c>
      <c r="AA3" s="152"/>
      <c r="AB3" s="152"/>
      <c r="AC3" s="152"/>
      <c r="AE3" s="154"/>
      <c r="AF3" s="10" t="s">
        <v>4</v>
      </c>
      <c r="AG3" s="101">
        <v>5.85</v>
      </c>
      <c r="AH3" s="101">
        <v>5.85</v>
      </c>
      <c r="AI3" s="101">
        <v>5.85</v>
      </c>
      <c r="AJ3" s="147">
        <f t="shared" ref="AJ3:AJ7" si="2">AVERAGE(AG3:AI3)</f>
        <v>5.8499999999999988</v>
      </c>
      <c r="AK3" s="147"/>
      <c r="AL3" s="147"/>
      <c r="AM3" s="101">
        <v>5.85</v>
      </c>
      <c r="AN3" s="101">
        <v>5.85</v>
      </c>
      <c r="AO3" s="101">
        <v>5.85</v>
      </c>
      <c r="AP3" s="152"/>
      <c r="AQ3" s="152"/>
      <c r="AR3" s="152"/>
      <c r="AS3" s="42"/>
      <c r="AT3" s="150"/>
      <c r="AU3" s="16" t="s">
        <v>4</v>
      </c>
      <c r="AV3" s="101">
        <v>5.85</v>
      </c>
      <c r="AW3" s="101">
        <v>5.85</v>
      </c>
      <c r="AX3" s="101">
        <v>5.85</v>
      </c>
      <c r="AY3" s="147">
        <f t="shared" ref="AY3:AY7" si="3">AVERAGE(AV3:AX3)</f>
        <v>5.8499999999999988</v>
      </c>
      <c r="AZ3" s="147"/>
      <c r="BA3" s="147"/>
      <c r="BB3" s="101">
        <v>5.85</v>
      </c>
      <c r="BC3" s="101">
        <v>5.85</v>
      </c>
      <c r="BD3" s="101">
        <v>5.85</v>
      </c>
      <c r="BE3" s="152"/>
      <c r="BF3" s="152"/>
      <c r="BG3" s="152"/>
      <c r="BI3" s="101"/>
      <c r="BJ3" s="101"/>
    </row>
    <row r="4" spans="1:62" x14ac:dyDescent="0.2">
      <c r="A4" s="154"/>
      <c r="B4" s="10" t="s">
        <v>5</v>
      </c>
      <c r="C4" s="101">
        <v>2.06</v>
      </c>
      <c r="D4" s="101">
        <v>2.0499999999999998</v>
      </c>
      <c r="E4" s="101">
        <v>1.93</v>
      </c>
      <c r="F4" s="147">
        <f t="shared" si="0"/>
        <v>2.0133333333333332</v>
      </c>
      <c r="G4" s="147"/>
      <c r="H4" s="147"/>
      <c r="I4" s="101">
        <v>2.06</v>
      </c>
      <c r="J4" s="101">
        <v>2.0499999999999998</v>
      </c>
      <c r="K4" s="101">
        <v>1.93</v>
      </c>
      <c r="L4" s="152"/>
      <c r="M4" s="152"/>
      <c r="N4" s="152"/>
      <c r="P4" s="150"/>
      <c r="Q4" s="16" t="s">
        <v>5</v>
      </c>
      <c r="R4" s="101">
        <v>1.95</v>
      </c>
      <c r="S4" s="101">
        <v>1.91</v>
      </c>
      <c r="T4" s="101">
        <v>1.91</v>
      </c>
      <c r="U4" s="147">
        <f t="shared" si="1"/>
        <v>1.9233333333333331</v>
      </c>
      <c r="V4" s="147"/>
      <c r="W4" s="147"/>
      <c r="X4" s="101">
        <v>1.95</v>
      </c>
      <c r="Y4" s="101">
        <v>1.91</v>
      </c>
      <c r="Z4" s="101">
        <v>1.91</v>
      </c>
      <c r="AA4" s="152"/>
      <c r="AB4" s="152"/>
      <c r="AC4" s="152"/>
      <c r="AE4" s="154"/>
      <c r="AF4" s="10" t="s">
        <v>5</v>
      </c>
      <c r="AG4" s="101">
        <v>1.95</v>
      </c>
      <c r="AH4" s="101">
        <v>1.96</v>
      </c>
      <c r="AI4" s="101">
        <v>1.97</v>
      </c>
      <c r="AJ4" s="147">
        <f t="shared" si="2"/>
        <v>1.96</v>
      </c>
      <c r="AK4" s="147"/>
      <c r="AL4" s="147"/>
      <c r="AM4" s="101">
        <v>1.95</v>
      </c>
      <c r="AN4" s="101">
        <v>1.96</v>
      </c>
      <c r="AO4" s="101">
        <v>1.97</v>
      </c>
      <c r="AP4" s="152"/>
      <c r="AQ4" s="152"/>
      <c r="AR4" s="152"/>
      <c r="AS4" s="42"/>
      <c r="AT4" s="150"/>
      <c r="AU4" s="16" t="s">
        <v>5</v>
      </c>
      <c r="AV4" s="101">
        <v>1.96</v>
      </c>
      <c r="AW4" s="101">
        <v>1.96</v>
      </c>
      <c r="AX4" s="101">
        <v>1.8</v>
      </c>
      <c r="AY4" s="147">
        <f t="shared" si="3"/>
        <v>1.9066666666666665</v>
      </c>
      <c r="AZ4" s="147"/>
      <c r="BA4" s="147"/>
      <c r="BB4" s="101">
        <v>1.96</v>
      </c>
      <c r="BC4" s="101">
        <v>1.96</v>
      </c>
      <c r="BD4" s="101">
        <v>1.8</v>
      </c>
      <c r="BE4" s="152"/>
      <c r="BF4" s="152"/>
      <c r="BG4" s="152"/>
      <c r="BI4" s="101"/>
      <c r="BJ4" s="101"/>
    </row>
    <row r="5" spans="1:62" x14ac:dyDescent="0.2">
      <c r="A5" s="154"/>
      <c r="B5" s="10" t="s">
        <v>6</v>
      </c>
      <c r="C5" s="101">
        <v>0.19</v>
      </c>
      <c r="D5" s="101">
        <v>0.19</v>
      </c>
      <c r="E5" s="101">
        <v>0.19</v>
      </c>
      <c r="F5" s="147">
        <f t="shared" si="0"/>
        <v>0.19000000000000003</v>
      </c>
      <c r="G5" s="147"/>
      <c r="H5" s="147"/>
      <c r="I5" s="101">
        <v>0.19</v>
      </c>
      <c r="J5" s="101">
        <v>0.19</v>
      </c>
      <c r="K5" s="101">
        <v>0.19</v>
      </c>
      <c r="L5" s="152"/>
      <c r="M5" s="152"/>
      <c r="N5" s="152"/>
      <c r="P5" s="150"/>
      <c r="Q5" s="16" t="s">
        <v>6</v>
      </c>
      <c r="R5" s="101">
        <v>0.19</v>
      </c>
      <c r="S5" s="101">
        <v>0.19</v>
      </c>
      <c r="T5" s="101">
        <v>0.19</v>
      </c>
      <c r="U5" s="147">
        <f t="shared" si="1"/>
        <v>0.19000000000000003</v>
      </c>
      <c r="V5" s="147"/>
      <c r="W5" s="147"/>
      <c r="X5" s="101">
        <v>0.19</v>
      </c>
      <c r="Y5" s="101">
        <v>0.19</v>
      </c>
      <c r="Z5" s="101">
        <v>0.19</v>
      </c>
      <c r="AA5" s="152"/>
      <c r="AB5" s="152"/>
      <c r="AC5" s="152"/>
      <c r="AE5" s="154"/>
      <c r="AF5" s="10" t="s">
        <v>6</v>
      </c>
      <c r="AG5" s="101">
        <v>0.19</v>
      </c>
      <c r="AH5" s="101">
        <v>0.19</v>
      </c>
      <c r="AI5" s="101">
        <v>0.19</v>
      </c>
      <c r="AJ5" s="147">
        <f t="shared" si="2"/>
        <v>0.19000000000000003</v>
      </c>
      <c r="AK5" s="147"/>
      <c r="AL5" s="147"/>
      <c r="AM5" s="101">
        <v>0.19</v>
      </c>
      <c r="AN5" s="101">
        <v>0.19</v>
      </c>
      <c r="AO5" s="101">
        <v>0.19</v>
      </c>
      <c r="AP5" s="152"/>
      <c r="AQ5" s="152"/>
      <c r="AR5" s="152"/>
      <c r="AS5" s="42"/>
      <c r="AT5" s="150"/>
      <c r="AU5" s="16" t="s">
        <v>6</v>
      </c>
      <c r="AV5" s="101">
        <v>0.19</v>
      </c>
      <c r="AW5" s="101">
        <v>0.19</v>
      </c>
      <c r="AX5" s="101">
        <v>0.19</v>
      </c>
      <c r="AY5" s="147">
        <f t="shared" si="3"/>
        <v>0.19000000000000003</v>
      </c>
      <c r="AZ5" s="147"/>
      <c r="BA5" s="147"/>
      <c r="BB5" s="101">
        <v>0.19</v>
      </c>
      <c r="BC5" s="101">
        <v>0.19</v>
      </c>
      <c r="BD5" s="101">
        <v>0.19</v>
      </c>
      <c r="BE5" s="152"/>
      <c r="BF5" s="152"/>
      <c r="BG5" s="152"/>
      <c r="BI5" s="101"/>
      <c r="BJ5" s="101"/>
    </row>
    <row r="6" spans="1:62" x14ac:dyDescent="0.2">
      <c r="A6" s="154"/>
      <c r="B6" s="10" t="s">
        <v>28</v>
      </c>
      <c r="C6" s="121">
        <f t="shared" ref="C6:K6" si="4">(C3*C4*2)+(C3*C5*2)+(C5*C4*2)</f>
        <v>27.107800000000001</v>
      </c>
      <c r="D6" s="121">
        <f t="shared" si="4"/>
        <v>26.986999999999995</v>
      </c>
      <c r="E6" s="121">
        <f t="shared" si="4"/>
        <v>25.537399999999998</v>
      </c>
      <c r="F6" s="147">
        <f t="shared" si="0"/>
        <v>26.544066666666662</v>
      </c>
      <c r="G6" s="147"/>
      <c r="H6" s="147"/>
      <c r="I6" s="121">
        <f t="shared" si="4"/>
        <v>27.107800000000001</v>
      </c>
      <c r="J6" s="121">
        <f t="shared" si="4"/>
        <v>26.986999999999995</v>
      </c>
      <c r="K6" s="121">
        <f t="shared" si="4"/>
        <v>25.537399999999998</v>
      </c>
      <c r="L6" s="152"/>
      <c r="M6" s="152"/>
      <c r="N6" s="152"/>
      <c r="P6" s="150"/>
      <c r="Q6" s="16" t="s">
        <v>28</v>
      </c>
      <c r="R6" s="121">
        <f t="shared" ref="R6:Z6" si="5">(R3*R4*2)+(R3*R5*2)+(R5*R4*2)</f>
        <v>25.778999999999996</v>
      </c>
      <c r="S6" s="121">
        <f t="shared" si="5"/>
        <v>25.295799999999996</v>
      </c>
      <c r="T6" s="121">
        <f t="shared" si="5"/>
        <v>25.295799999999996</v>
      </c>
      <c r="U6" s="147">
        <f t="shared" si="1"/>
        <v>25.456866666666667</v>
      </c>
      <c r="V6" s="147"/>
      <c r="W6" s="147"/>
      <c r="X6" s="121">
        <f t="shared" si="5"/>
        <v>25.778999999999996</v>
      </c>
      <c r="Y6" s="121">
        <f t="shared" si="5"/>
        <v>25.295799999999996</v>
      </c>
      <c r="Z6" s="121">
        <f t="shared" si="5"/>
        <v>25.295799999999996</v>
      </c>
      <c r="AA6" s="152"/>
      <c r="AB6" s="152"/>
      <c r="AC6" s="152"/>
      <c r="AE6" s="154"/>
      <c r="AF6" s="10" t="s">
        <v>28</v>
      </c>
      <c r="AG6" s="121">
        <f t="shared" ref="AG6:AO6" si="6">(AG3*AG4*2)+(AG3*AG5*2)+(AG5*AG4*2)</f>
        <v>25.778999999999996</v>
      </c>
      <c r="AH6" s="121">
        <f t="shared" si="6"/>
        <v>25.899799999999999</v>
      </c>
      <c r="AI6" s="121">
        <f t="shared" si="6"/>
        <v>26.020599999999998</v>
      </c>
      <c r="AJ6" s="147">
        <f t="shared" si="2"/>
        <v>25.899799999999999</v>
      </c>
      <c r="AK6" s="147"/>
      <c r="AL6" s="147"/>
      <c r="AM6" s="121">
        <f t="shared" si="6"/>
        <v>25.778999999999996</v>
      </c>
      <c r="AN6" s="121">
        <f t="shared" si="6"/>
        <v>25.899799999999999</v>
      </c>
      <c r="AO6" s="121">
        <f t="shared" si="6"/>
        <v>26.020599999999998</v>
      </c>
      <c r="AP6" s="152"/>
      <c r="AQ6" s="152"/>
      <c r="AR6" s="152"/>
      <c r="AS6" s="42"/>
      <c r="AT6" s="150"/>
      <c r="AU6" s="16" t="s">
        <v>28</v>
      </c>
      <c r="AV6" s="121">
        <f t="shared" ref="AV6:BD6" si="7">(AV3*AV4*2)+(AV3*AV5*2)+(AV5*AV4*2)</f>
        <v>25.899799999999999</v>
      </c>
      <c r="AW6" s="121">
        <f t="shared" si="7"/>
        <v>25.899799999999999</v>
      </c>
      <c r="AX6" s="121">
        <f t="shared" si="7"/>
        <v>23.966999999999999</v>
      </c>
      <c r="AY6" s="147">
        <f t="shared" si="3"/>
        <v>25.255533333333332</v>
      </c>
      <c r="AZ6" s="147"/>
      <c r="BA6" s="147"/>
      <c r="BB6" s="121">
        <f t="shared" si="7"/>
        <v>25.899799999999999</v>
      </c>
      <c r="BC6" s="121">
        <f t="shared" si="7"/>
        <v>25.899799999999999</v>
      </c>
      <c r="BD6" s="121">
        <f t="shared" si="7"/>
        <v>23.966999999999999</v>
      </c>
      <c r="BE6" s="152"/>
      <c r="BF6" s="152"/>
      <c r="BG6" s="152"/>
      <c r="BI6" s="101"/>
      <c r="BJ6" s="101"/>
    </row>
    <row r="7" spans="1:62" x14ac:dyDescent="0.2">
      <c r="A7" s="154"/>
      <c r="B7" s="10" t="s">
        <v>29</v>
      </c>
      <c r="C7" s="121">
        <f t="shared" ref="C7:K7" si="8">C5*C4*C3</f>
        <v>2.2896900000000002</v>
      </c>
      <c r="D7" s="121">
        <f t="shared" si="8"/>
        <v>2.2785749999999996</v>
      </c>
      <c r="E7" s="121">
        <f t="shared" si="8"/>
        <v>2.1451949999999997</v>
      </c>
      <c r="F7" s="147">
        <f t="shared" si="0"/>
        <v>2.2378199999999997</v>
      </c>
      <c r="G7" s="147"/>
      <c r="H7" s="147"/>
      <c r="I7" s="121">
        <f t="shared" si="8"/>
        <v>2.2896900000000002</v>
      </c>
      <c r="J7" s="121">
        <f t="shared" si="8"/>
        <v>2.2785749999999996</v>
      </c>
      <c r="K7" s="121">
        <f t="shared" si="8"/>
        <v>2.1451949999999997</v>
      </c>
      <c r="L7" s="152"/>
      <c r="M7" s="152"/>
      <c r="N7" s="152"/>
      <c r="P7" s="150"/>
      <c r="Q7" s="16" t="s">
        <v>29</v>
      </c>
      <c r="R7" s="121">
        <f t="shared" ref="R7:Z7" si="9">R5*R4*R3</f>
        <v>2.1674249999999997</v>
      </c>
      <c r="S7" s="121">
        <f t="shared" si="9"/>
        <v>2.1229649999999998</v>
      </c>
      <c r="T7" s="121">
        <f t="shared" si="9"/>
        <v>2.1229649999999998</v>
      </c>
      <c r="U7" s="147">
        <f t="shared" si="1"/>
        <v>2.1377849999999996</v>
      </c>
      <c r="V7" s="147"/>
      <c r="W7" s="147"/>
      <c r="X7" s="121">
        <f t="shared" si="9"/>
        <v>2.1674249999999997</v>
      </c>
      <c r="Y7" s="121">
        <f t="shared" si="9"/>
        <v>2.1229649999999998</v>
      </c>
      <c r="Z7" s="121">
        <f t="shared" si="9"/>
        <v>2.1229649999999998</v>
      </c>
      <c r="AA7" s="152"/>
      <c r="AB7" s="152"/>
      <c r="AC7" s="152"/>
      <c r="AE7" s="154"/>
      <c r="AF7" s="10" t="s">
        <v>29</v>
      </c>
      <c r="AG7" s="121">
        <f t="shared" ref="AG7:AO7" si="10">AG5*AG4*AG3</f>
        <v>2.1674249999999997</v>
      </c>
      <c r="AH7" s="121">
        <f t="shared" si="10"/>
        <v>2.1785399999999999</v>
      </c>
      <c r="AI7" s="121">
        <f t="shared" si="10"/>
        <v>2.1896550000000001</v>
      </c>
      <c r="AJ7" s="147">
        <f t="shared" si="2"/>
        <v>2.1785399999999999</v>
      </c>
      <c r="AK7" s="147"/>
      <c r="AL7" s="147"/>
      <c r="AM7" s="121">
        <f t="shared" si="10"/>
        <v>2.1674249999999997</v>
      </c>
      <c r="AN7" s="121">
        <f t="shared" si="10"/>
        <v>2.1785399999999999</v>
      </c>
      <c r="AO7" s="121">
        <f t="shared" si="10"/>
        <v>2.1896550000000001</v>
      </c>
      <c r="AP7" s="152"/>
      <c r="AQ7" s="152"/>
      <c r="AR7" s="152"/>
      <c r="AS7" s="42"/>
      <c r="AT7" s="150"/>
      <c r="AU7" s="16" t="s">
        <v>29</v>
      </c>
      <c r="AV7" s="121">
        <f>AV5*AV4*AV3</f>
        <v>2.1785399999999999</v>
      </c>
      <c r="AW7" s="121">
        <f t="shared" ref="AW7:BD7" si="11">AW5*AW4*AW3</f>
        <v>2.1785399999999999</v>
      </c>
      <c r="AX7" s="121">
        <f t="shared" si="11"/>
        <v>2.0007000000000001</v>
      </c>
      <c r="AY7" s="147">
        <f t="shared" si="3"/>
        <v>2.1192600000000001</v>
      </c>
      <c r="AZ7" s="147"/>
      <c r="BA7" s="147"/>
      <c r="BB7" s="121">
        <f t="shared" si="11"/>
        <v>2.1785399999999999</v>
      </c>
      <c r="BC7" s="121">
        <f t="shared" si="11"/>
        <v>2.1785399999999999</v>
      </c>
      <c r="BD7" s="121">
        <f t="shared" si="11"/>
        <v>2.0007000000000001</v>
      </c>
      <c r="BE7" s="152"/>
      <c r="BF7" s="152"/>
      <c r="BG7" s="152"/>
      <c r="BI7" s="101"/>
      <c r="BJ7" s="101"/>
    </row>
    <row r="8" spans="1:62" x14ac:dyDescent="0.2">
      <c r="A8" s="154"/>
      <c r="B8" s="10" t="s">
        <v>35</v>
      </c>
      <c r="C8" s="121">
        <f>C9/C7</f>
        <v>2.0902392900348952</v>
      </c>
      <c r="D8" s="121">
        <f t="shared" ref="D8" si="12">D9/D7</f>
        <v>2.1452881735295093</v>
      </c>
      <c r="E8" s="121">
        <f>E9/E7</f>
        <v>2.1721102277415345</v>
      </c>
      <c r="F8" s="171">
        <f>AVERAGE(C8:E8)</f>
        <v>2.1358792304353127</v>
      </c>
      <c r="G8" s="172"/>
      <c r="H8" s="173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121">
        <f>R9/R7</f>
        <v>2.1466025352665028</v>
      </c>
      <c r="S8" s="121">
        <f t="shared" ref="S8" si="13">S9/S7</f>
        <v>2.2126601239304464</v>
      </c>
      <c r="T8" s="121">
        <f>T9/T7</f>
        <v>2.2141203458370726</v>
      </c>
      <c r="U8" s="171">
        <f>AVERAGE(R8:T8)</f>
        <v>2.1911276683446737</v>
      </c>
      <c r="V8" s="172"/>
      <c r="W8" s="173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121">
        <f>AG9/AG7</f>
        <v>2.1293470362296274</v>
      </c>
      <c r="AH8" s="121">
        <f>AH9/AH7</f>
        <v>2.1621820118060722</v>
      </c>
      <c r="AI8" s="121">
        <f>AI9/AI7</f>
        <v>1.9744206279071359</v>
      </c>
      <c r="AJ8" s="171">
        <f>AVERAGE(AG8:AI8)</f>
        <v>2.0886498919809449</v>
      </c>
      <c r="AK8" s="172"/>
      <c r="AL8" s="173"/>
      <c r="AM8" s="148" t="s">
        <v>34</v>
      </c>
      <c r="AN8" s="148"/>
      <c r="AO8" s="148"/>
      <c r="AP8" s="152"/>
      <c r="AQ8" s="152"/>
      <c r="AR8" s="152"/>
      <c r="AS8" s="42"/>
      <c r="AT8" s="150"/>
      <c r="AU8" s="16" t="s">
        <v>35</v>
      </c>
      <c r="AV8" s="121">
        <f>AV9/AV7</f>
        <v>2.1048959394824061</v>
      </c>
      <c r="AW8" s="121">
        <f t="shared" ref="AW8" si="14">AW9/AW7</f>
        <v>2.2157959000064267</v>
      </c>
      <c r="AX8" s="121">
        <f>AX9/AX7</f>
        <v>2.4334482930974155</v>
      </c>
      <c r="AY8" s="171">
        <f>AVERAGE(AV8:AX8)</f>
        <v>2.2513800441954159</v>
      </c>
      <c r="AZ8" s="172"/>
      <c r="BA8" s="173"/>
      <c r="BB8" s="148" t="s">
        <v>34</v>
      </c>
      <c r="BC8" s="148"/>
      <c r="BD8" s="148"/>
      <c r="BE8" s="152"/>
      <c r="BF8" s="152"/>
      <c r="BG8" s="152"/>
      <c r="BI8" s="101"/>
      <c r="BJ8" s="101"/>
    </row>
    <row r="9" spans="1:62" x14ac:dyDescent="0.2">
      <c r="A9" s="154"/>
      <c r="B9" s="10" t="s">
        <v>0</v>
      </c>
      <c r="C9" s="133">
        <v>4.7859999999999996</v>
      </c>
      <c r="D9" s="133">
        <v>4.8882000000000003</v>
      </c>
      <c r="E9" s="133">
        <v>4.6596000000000002</v>
      </c>
      <c r="F9" s="121" t="s">
        <v>34</v>
      </c>
      <c r="G9" s="121" t="s">
        <v>34</v>
      </c>
      <c r="H9" s="121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133">
        <v>4.6525999999999996</v>
      </c>
      <c r="S9" s="133">
        <v>4.6974</v>
      </c>
      <c r="T9" s="121">
        <v>4.7004999999999999</v>
      </c>
      <c r="U9" s="121" t="s">
        <v>34</v>
      </c>
      <c r="V9" s="121" t="s">
        <v>34</v>
      </c>
      <c r="W9" s="121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121">
        <v>4.6151999999999997</v>
      </c>
      <c r="AH9" s="121">
        <v>4.7103999999999999</v>
      </c>
      <c r="AI9" s="18">
        <v>4.3232999999999997</v>
      </c>
      <c r="AJ9" s="121" t="s">
        <v>34</v>
      </c>
      <c r="AK9" s="121" t="s">
        <v>34</v>
      </c>
      <c r="AL9" s="121" t="s">
        <v>34</v>
      </c>
      <c r="AM9" s="148"/>
      <c r="AN9" s="148"/>
      <c r="AO9" s="148"/>
      <c r="AP9" s="153"/>
      <c r="AQ9" s="153"/>
      <c r="AR9" s="153"/>
      <c r="AS9" s="42"/>
      <c r="AT9" s="150"/>
      <c r="AU9" s="16" t="s">
        <v>0</v>
      </c>
      <c r="AV9" s="133">
        <v>4.5856000000000003</v>
      </c>
      <c r="AW9" s="133">
        <v>4.8272000000000004</v>
      </c>
      <c r="AX9" s="133">
        <v>4.8685999999999998</v>
      </c>
      <c r="AY9" s="121" t="s">
        <v>34</v>
      </c>
      <c r="AZ9" s="121" t="s">
        <v>34</v>
      </c>
      <c r="BA9" s="121" t="s">
        <v>34</v>
      </c>
      <c r="BB9" s="148"/>
      <c r="BC9" s="148"/>
      <c r="BD9" s="148"/>
      <c r="BE9" s="153"/>
      <c r="BF9" s="153"/>
      <c r="BG9" s="153"/>
      <c r="BH9" s="2"/>
      <c r="BI9" s="101"/>
      <c r="BJ9" s="101">
        <v>0</v>
      </c>
    </row>
    <row r="10" spans="1:62" x14ac:dyDescent="0.2">
      <c r="A10" s="154"/>
      <c r="B10" s="10" t="s">
        <v>12</v>
      </c>
      <c r="C10" s="133">
        <v>4.1031000000000004</v>
      </c>
      <c r="D10" s="121">
        <v>4.2045000000000003</v>
      </c>
      <c r="E10" s="121">
        <v>4.0063000000000004</v>
      </c>
      <c r="F10" s="121">
        <f t="shared" ref="F10:F11" si="15">$C$9-C10</f>
        <v>0.68289999999999917</v>
      </c>
      <c r="G10" s="121">
        <f t="shared" ref="G10:G13" si="16">$D$9-D10</f>
        <v>0.68369999999999997</v>
      </c>
      <c r="H10" s="14">
        <f>$E$9-E10</f>
        <v>0.65329999999999977</v>
      </c>
      <c r="I10" s="15">
        <f>(F10/($C$6*(BJ10-$BJ$9)*$F$8))*10000</f>
        <v>117.94679585102939</v>
      </c>
      <c r="J10" s="15">
        <f>(G10/($F$8*$D$6*(BJ10-$BJ$9)))*10000</f>
        <v>118.6135429167781</v>
      </c>
      <c r="K10" s="15">
        <f>(H10/($F$8*$E$6*(BJ10-$BJ$9)))*10000</f>
        <v>119.77309898275159</v>
      </c>
      <c r="L10" s="15">
        <f>AVERAGE(I10:K10)</f>
        <v>118.77781258351969</v>
      </c>
      <c r="M10" s="15">
        <f>_xlfn.STDEV.S(I10:K10)</f>
        <v>0.92416674620607475</v>
      </c>
      <c r="N10" s="15">
        <f>M10^2</f>
        <v>0.85408417479312337</v>
      </c>
      <c r="P10" s="150"/>
      <c r="Q10" s="16" t="s">
        <v>12</v>
      </c>
      <c r="R10" s="121">
        <v>3.9</v>
      </c>
      <c r="S10" s="133">
        <v>3.9847999999999999</v>
      </c>
      <c r="T10" s="133">
        <v>4.0148999999999999</v>
      </c>
      <c r="U10" s="121">
        <f>$R$9-R10</f>
        <v>0.75259999999999971</v>
      </c>
      <c r="V10" s="121">
        <f>$S$9-S10</f>
        <v>0.71260000000000012</v>
      </c>
      <c r="W10" s="121">
        <f>$T$9-T10</f>
        <v>0.68559999999999999</v>
      </c>
      <c r="X10" s="15">
        <f>(U10/($R$6*(BJ10-$BJ$9)*$U$8))*10000</f>
        <v>133.23872389631097</v>
      </c>
      <c r="Y10" s="15">
        <f>(V10/($S$6*(BJ10-$BJ$9)*$U$8))*10000</f>
        <v>128.56706100897424</v>
      </c>
      <c r="Z10" s="15">
        <f>(W10/($T$6*(BJ10-$BJ$9)*$U$8))*10000</f>
        <v>123.69572976108996</v>
      </c>
      <c r="AA10" s="15">
        <f>AVERAGE(X10:Z10)</f>
        <v>128.50050488879174</v>
      </c>
      <c r="AB10" s="15">
        <f>_xlfn.STDEV.S(X10:Z10)</f>
        <v>4.7718451938496447</v>
      </c>
      <c r="AC10" s="15">
        <f>AB10^2</f>
        <v>22.770506554065953</v>
      </c>
      <c r="AE10" s="154"/>
      <c r="AF10" s="10" t="s">
        <v>12</v>
      </c>
      <c r="AG10" s="121">
        <v>3.9933000000000001</v>
      </c>
      <c r="AH10" s="133">
        <v>4.0050999999999997</v>
      </c>
      <c r="AI10" s="133">
        <v>3.9133</v>
      </c>
      <c r="AJ10" s="121">
        <f>$AG$9-AG10</f>
        <v>0.62189999999999968</v>
      </c>
      <c r="AK10" s="121">
        <f>$AH$9-AH10</f>
        <v>0.70530000000000026</v>
      </c>
      <c r="AL10" s="14">
        <f>$AI$9-AI10</f>
        <v>0.4099999999999997</v>
      </c>
      <c r="AM10" s="15">
        <f>(AJ10/($AG$6*(BJ10-$BJ$9)*$AJ$8))*10000</f>
        <v>115.50182394446161</v>
      </c>
      <c r="AN10" s="15">
        <f>(AK10/($AH$6*(BJ10-$BJ$9)*$AJ$8))*10000</f>
        <v>130.38025482838125</v>
      </c>
      <c r="AO10" s="15">
        <f>(AL10/($AI$6*(BJ10-$BJ$9)*$AJ$8))*10000</f>
        <v>75.439864949157538</v>
      </c>
      <c r="AP10" s="15">
        <f>AVERAGE(AM10:AO10)</f>
        <v>107.10731457400014</v>
      </c>
      <c r="AQ10" s="15">
        <f>_xlfn.STDEV.S(AM10:AO10)</f>
        <v>28.415883774719251</v>
      </c>
      <c r="AR10" s="15">
        <f>AQ10^2</f>
        <v>807.46245069835277</v>
      </c>
      <c r="AS10" s="43"/>
      <c r="AT10" s="150"/>
      <c r="AU10" s="16" t="s">
        <v>12</v>
      </c>
      <c r="AV10" s="121">
        <v>3.6663999999999999</v>
      </c>
      <c r="AW10" s="121">
        <v>3.9224000000000001</v>
      </c>
      <c r="AX10" s="121">
        <v>3.9788000000000001</v>
      </c>
      <c r="AY10" s="121">
        <f>$AV$9-AV10</f>
        <v>0.91920000000000046</v>
      </c>
      <c r="AZ10" s="121">
        <f>$AW$9-AW10</f>
        <v>0.90480000000000027</v>
      </c>
      <c r="BA10" s="121">
        <f>$AX$9-AX10</f>
        <v>0.8897999999999997</v>
      </c>
      <c r="BB10" s="15">
        <f>(AY10/($AV$6*(BJ10-$BJ$9)*$AY$8))*10000</f>
        <v>157.63940717474284</v>
      </c>
      <c r="BC10" s="15">
        <f>(AZ10/($AW$6*(BJ10-$BJ$9)*$AY$8))*10000</f>
        <v>155.16986032605232</v>
      </c>
      <c r="BD10" s="15">
        <f>(BA10/($AX$6*(BJ10-$BJ$9)*$AY$8))*10000</f>
        <v>164.90351512244553</v>
      </c>
      <c r="BE10" s="15">
        <f>AVERAGE(BB10:BD10)</f>
        <v>159.23759420774689</v>
      </c>
      <c r="BF10" s="15">
        <f>_xlfn.STDEV.S(BB10:BD10)</f>
        <v>5.059808323265206</v>
      </c>
      <c r="BG10" s="15">
        <f>BF10^2</f>
        <v>25.601660268183856</v>
      </c>
      <c r="BH10" s="2"/>
      <c r="BI10" s="101"/>
      <c r="BJ10" s="101">
        <v>1</v>
      </c>
    </row>
    <row r="11" spans="1:62" x14ac:dyDescent="0.2">
      <c r="A11" s="154"/>
      <c r="B11" s="10" t="s">
        <v>13</v>
      </c>
      <c r="C11" s="121">
        <v>4.0757000000000003</v>
      </c>
      <c r="D11" s="133">
        <v>4.0106999999999999</v>
      </c>
      <c r="E11" s="121">
        <v>3.9011999999999998</v>
      </c>
      <c r="F11" s="121">
        <f t="shared" si="15"/>
        <v>0.71029999999999927</v>
      </c>
      <c r="G11" s="121">
        <f t="shared" si="16"/>
        <v>0.87750000000000039</v>
      </c>
      <c r="H11" s="14">
        <f t="shared" ref="H11:H13" si="17">$E$9-E11</f>
        <v>0.75840000000000041</v>
      </c>
      <c r="I11" s="15">
        <f t="shared" ref="I11:I13" si="18">(F11/($C$6*(BJ11-$BJ$9)*$F$8))*10000</f>
        <v>61.339587855459207</v>
      </c>
      <c r="J11" s="15">
        <f t="shared" ref="J11:J13" si="19">(G11/($F$8*$D$6*(BJ11-$BJ$9)))*10000</f>
        <v>76.117729932333503</v>
      </c>
      <c r="K11" s="15">
        <f t="shared" ref="K11:K13" si="20">(H11/($F$8*$E$6*(BJ11-$BJ$9)))*10000</f>
        <v>69.520831370364988</v>
      </c>
      <c r="L11" s="15">
        <f>AVERAGE(I11:K11)</f>
        <v>68.992716386052564</v>
      </c>
      <c r="M11" s="15">
        <f t="shared" ref="M11:M13" si="21">_xlfn.STDEV.S(I11:K11)</f>
        <v>7.4032121331596406</v>
      </c>
      <c r="N11" s="15">
        <f t="shared" ref="N11:N13" si="22">M11^2</f>
        <v>54.807549888562114</v>
      </c>
      <c r="P11" s="150"/>
      <c r="Q11" s="16" t="s">
        <v>13</v>
      </c>
      <c r="R11" s="121">
        <v>3.7427999999999999</v>
      </c>
      <c r="S11" s="121">
        <v>3.8241000000000001</v>
      </c>
      <c r="T11" s="121">
        <v>3.8500999999999999</v>
      </c>
      <c r="U11" s="121">
        <f t="shared" ref="U11:U13" si="23">$R$9-R11</f>
        <v>0.90979999999999972</v>
      </c>
      <c r="V11" s="121">
        <f t="shared" ref="V11:V13" si="24">$S$9-S11</f>
        <v>0.87329999999999997</v>
      </c>
      <c r="W11" s="121">
        <f t="shared" ref="W11:W13" si="25">$T$9-T11</f>
        <v>0.85040000000000004</v>
      </c>
      <c r="X11" s="15">
        <f t="shared" ref="X11:X13" si="26">(U11/($R$6*(BJ11-$BJ$9)*$U$8))*10000</f>
        <v>80.534540925367892</v>
      </c>
      <c r="Y11" s="15">
        <f t="shared" ref="Y11:Y13" si="27">(V11/($S$6*(BJ11-$BJ$9)*$U$8))*10000</f>
        <v>78.780251458838862</v>
      </c>
      <c r="Z11" s="15">
        <f t="shared" ref="Z11:Z13" si="28">(W11/($T$6*(BJ11-$BJ$9)*$U$8))*10000</f>
        <v>76.714446170384278</v>
      </c>
      <c r="AA11" s="15">
        <f>AVERAGE(X11:Z11)</f>
        <v>78.676412851530344</v>
      </c>
      <c r="AB11" s="15">
        <f t="shared" ref="AB11:AB13" si="29">_xlfn.STDEV.S(X11:Z11)</f>
        <v>1.9121631275963773</v>
      </c>
      <c r="AC11" s="15">
        <f t="shared" ref="AC11:AC13" si="30">AB11^2</f>
        <v>3.6563678265391597</v>
      </c>
      <c r="AE11" s="154"/>
      <c r="AF11" s="10" t="s">
        <v>13</v>
      </c>
      <c r="AG11" s="133">
        <v>3.8569</v>
      </c>
      <c r="AH11" s="133">
        <v>3.8816999999999999</v>
      </c>
      <c r="AI11" s="133">
        <v>3.7747999999999999</v>
      </c>
      <c r="AJ11" s="121">
        <f t="shared" ref="AJ11:AJ13" si="31">$AG$9-AG11</f>
        <v>0.75829999999999975</v>
      </c>
      <c r="AK11" s="121">
        <f t="shared" ref="AK11:AK13" si="32">$AH$9-AH11</f>
        <v>0.82869999999999999</v>
      </c>
      <c r="AL11" s="14">
        <f t="shared" ref="AL11:AL13" si="33">$AI$9-AI11</f>
        <v>0.54849999999999977</v>
      </c>
      <c r="AM11" s="15">
        <f t="shared" ref="AM11" si="34">(AJ11/($AG$6*(BJ11-$BJ$9)*$AJ$8))*10000</f>
        <v>70.417296267153276</v>
      </c>
      <c r="AN11" s="15">
        <f t="shared" ref="AN11:AN13" si="35">(AK11/($AH$6*(BJ11-$BJ$9)*$AJ$8))*10000</f>
        <v>76.595857915978669</v>
      </c>
      <c r="AO11" s="15">
        <f t="shared" ref="AO11:AO13" si="36">(AL11/($AI$6*(BJ11-$BJ$9)*$AJ$8))*10000</f>
        <v>50.4619096641621</v>
      </c>
      <c r="AP11" s="15">
        <f t="shared" ref="AP11:AP13" si="37">AVERAGE(AM11:AO11)</f>
        <v>65.825021282431351</v>
      </c>
      <c r="AQ11" s="15">
        <f t="shared" ref="AQ11:AQ12" si="38">_xlfn.STDEV.S(AM11:AO11)</f>
        <v>13.658790391489028</v>
      </c>
      <c r="AR11" s="15">
        <f t="shared" ref="AR11:AR13" si="39">AQ11^2</f>
        <v>186.56255495863297</v>
      </c>
      <c r="AS11" s="43"/>
      <c r="AT11" s="150"/>
      <c r="AU11" s="16" t="s">
        <v>13</v>
      </c>
      <c r="AV11" s="121">
        <v>3.5449999999999999</v>
      </c>
      <c r="AW11" s="133">
        <v>3.7932999999999999</v>
      </c>
      <c r="AX11" s="121">
        <v>3.8578999999999999</v>
      </c>
      <c r="AY11" s="121">
        <f t="shared" ref="AY11:AY12" si="40">$AV$9-AV11</f>
        <v>1.0406000000000004</v>
      </c>
      <c r="AZ11" s="121">
        <f>$AW$9-AW11</f>
        <v>1.0339000000000005</v>
      </c>
      <c r="BA11" s="121">
        <f t="shared" ref="BA11:BA13" si="41">$AX$9-AX11</f>
        <v>1.0106999999999999</v>
      </c>
      <c r="BB11" s="15">
        <f t="shared" ref="BB11:BB13" si="42">(AY11/($AV$6*(BJ11-$BJ$9)*$AY$8))*10000</f>
        <v>89.229529539837557</v>
      </c>
      <c r="BC11" s="15">
        <f>(AZ11/($AW$6*(BJ11-$BJ$9)*$AY$8))*10000</f>
        <v>88.655016904899171</v>
      </c>
      <c r="BD11" s="15">
        <f>(BA11/($AX$6*(BJ11-$BJ$9)*$AY$8))*10000</f>
        <v>93.654744175239244</v>
      </c>
      <c r="BE11" s="15">
        <f>AVERAGE(BB11:BD11)</f>
        <v>90.513096873325324</v>
      </c>
      <c r="BF11" s="15">
        <f t="shared" ref="BF11:BF13" si="43">_xlfn.STDEV.S(BB11:BD11)</f>
        <v>2.7358686041444358</v>
      </c>
      <c r="BG11" s="15">
        <f t="shared" ref="BG11:BG13" si="44">BF11^2</f>
        <v>7.4849770191432237</v>
      </c>
      <c r="BH11" s="2"/>
      <c r="BI11" s="101"/>
      <c r="BJ11" s="101">
        <v>2</v>
      </c>
    </row>
    <row r="12" spans="1:62" x14ac:dyDescent="0.2">
      <c r="A12" s="154"/>
      <c r="B12" s="10" t="s">
        <v>14</v>
      </c>
      <c r="C12" s="133">
        <v>4.0609000000000002</v>
      </c>
      <c r="D12" s="133">
        <v>3.8946000000000001</v>
      </c>
      <c r="E12" s="133">
        <v>3.8026</v>
      </c>
      <c r="F12" s="121">
        <f>$C$9-R11</f>
        <v>1.0431999999999997</v>
      </c>
      <c r="G12" s="121">
        <f t="shared" si="16"/>
        <v>0.99360000000000026</v>
      </c>
      <c r="H12" s="14">
        <f t="shared" si="17"/>
        <v>0.85700000000000021</v>
      </c>
      <c r="I12" s="15">
        <f t="shared" si="18"/>
        <v>60.058621287545257</v>
      </c>
      <c r="J12" s="15">
        <f t="shared" si="19"/>
        <v>57.459127415587126</v>
      </c>
      <c r="K12" s="15">
        <f t="shared" si="20"/>
        <v>52.372848527076982</v>
      </c>
      <c r="L12" s="15">
        <f t="shared" ref="L12:L13" si="45">AVERAGE(I12:K12)</f>
        <v>56.63019907673646</v>
      </c>
      <c r="M12" s="15">
        <f t="shared" si="21"/>
        <v>3.9093627837029059</v>
      </c>
      <c r="N12" s="15">
        <f t="shared" si="22"/>
        <v>15.283117374601334</v>
      </c>
      <c r="P12" s="150"/>
      <c r="Q12" s="16" t="s">
        <v>14</v>
      </c>
      <c r="R12" s="133">
        <v>3.7199</v>
      </c>
      <c r="S12" s="133">
        <v>3.7944</v>
      </c>
      <c r="T12" s="133">
        <v>3.8247</v>
      </c>
      <c r="U12" s="121">
        <f t="shared" si="23"/>
        <v>0.93269999999999964</v>
      </c>
      <c r="V12" s="121">
        <f t="shared" si="24"/>
        <v>0.90300000000000002</v>
      </c>
      <c r="W12" s="121">
        <f t="shared" si="25"/>
        <v>0.87579999999999991</v>
      </c>
      <c r="X12" s="15">
        <f t="shared" si="26"/>
        <v>55.041083257192511</v>
      </c>
      <c r="Y12" s="15">
        <f t="shared" si="27"/>
        <v>54.306322430116793</v>
      </c>
      <c r="Z12" s="15">
        <f t="shared" si="28"/>
        <v>52.670517369098881</v>
      </c>
      <c r="AA12" s="15">
        <f t="shared" ref="AA12:AA13" si="46">AVERAGE(X12:Z12)</f>
        <v>54.005974352136064</v>
      </c>
      <c r="AB12" s="15">
        <f t="shared" si="29"/>
        <v>1.2134876939665784</v>
      </c>
      <c r="AC12" s="15">
        <f t="shared" si="30"/>
        <v>1.4725523834083243</v>
      </c>
      <c r="AE12" s="154"/>
      <c r="AF12" s="10" t="s">
        <v>14</v>
      </c>
      <c r="AG12" s="121">
        <v>3.8210999999999999</v>
      </c>
      <c r="AH12" s="121">
        <v>3.8559199999999998</v>
      </c>
      <c r="AI12" s="18">
        <v>3.7425000000000002</v>
      </c>
      <c r="AJ12" s="121">
        <f t="shared" si="31"/>
        <v>0.79409999999999981</v>
      </c>
      <c r="AK12" s="121">
        <f t="shared" si="32"/>
        <v>0.85448000000000013</v>
      </c>
      <c r="AL12" s="14">
        <f t="shared" si="33"/>
        <v>0.58079999999999954</v>
      </c>
      <c r="AM12" s="15">
        <f>(AJ12/($AG$6*(BJ12-$BJ$9)*$AJ$8))*10000</f>
        <v>49.161171889530465</v>
      </c>
      <c r="AN12" s="15">
        <f t="shared" si="35"/>
        <v>52.652450562765338</v>
      </c>
      <c r="AO12" s="15">
        <f t="shared" si="36"/>
        <v>35.622336229650969</v>
      </c>
      <c r="AP12" s="15">
        <f t="shared" si="37"/>
        <v>45.811986227315593</v>
      </c>
      <c r="AQ12" s="15">
        <f t="shared" si="38"/>
        <v>8.9954978739215079</v>
      </c>
      <c r="AR12" s="15">
        <f t="shared" si="39"/>
        <v>80.91898199972637</v>
      </c>
      <c r="AS12" s="43"/>
      <c r="AT12" s="150"/>
      <c r="AU12" s="16" t="s">
        <v>14</v>
      </c>
      <c r="AV12" s="121">
        <v>3.5150999999999999</v>
      </c>
      <c r="AW12" s="121">
        <v>3.7578999999999998</v>
      </c>
      <c r="AX12" s="121">
        <v>3.8229000000000002</v>
      </c>
      <c r="AY12" s="121">
        <f t="shared" si="40"/>
        <v>1.0705000000000005</v>
      </c>
      <c r="AZ12" s="121">
        <f t="shared" ref="AZ12" si="47">$AW$9-AW12</f>
        <v>1.0693000000000006</v>
      </c>
      <c r="BA12" s="121">
        <f t="shared" si="41"/>
        <v>1.0456999999999996</v>
      </c>
      <c r="BB12" s="15">
        <f t="shared" si="42"/>
        <v>61.195599572295542</v>
      </c>
      <c r="BC12" s="15">
        <f t="shared" ref="BC12:BC13" si="48">(AZ12/($AW$6*(BJ12-$BJ$9)*$AY$8))*10000</f>
        <v>61.127001048720821</v>
      </c>
      <c r="BD12" s="15">
        <f t="shared" ref="BD12:BD13" si="49">(BA12/($AX$6*(BJ12-$BJ$9)*$AY$8))*10000</f>
        <v>64.598638556807259</v>
      </c>
      <c r="BE12" s="15">
        <f>AVERAGE(BB12:BD12)</f>
        <v>62.307079725941207</v>
      </c>
      <c r="BF12" s="15">
        <f t="shared" si="43"/>
        <v>1.9848445394663272</v>
      </c>
      <c r="BG12" s="15">
        <f t="shared" si="44"/>
        <v>3.9396078458492965</v>
      </c>
      <c r="BH12" s="2"/>
      <c r="BI12" s="101"/>
      <c r="BJ12" s="101">
        <v>3</v>
      </c>
    </row>
    <row r="13" spans="1:62" x14ac:dyDescent="0.2">
      <c r="A13" s="154"/>
      <c r="B13" s="10" t="s">
        <v>15</v>
      </c>
      <c r="C13" s="101">
        <v>4</v>
      </c>
      <c r="D13" s="133">
        <v>3.8344999999999998</v>
      </c>
      <c r="E13" s="121">
        <v>3.7406000000000001</v>
      </c>
      <c r="F13" s="121">
        <f>$C$9-E13</f>
        <v>1.0453999999999994</v>
      </c>
      <c r="G13" s="121">
        <f t="shared" si="16"/>
        <v>1.0537000000000005</v>
      </c>
      <c r="H13" s="14">
        <f t="shared" si="17"/>
        <v>0.91900000000000004</v>
      </c>
      <c r="I13" s="15">
        <f t="shared" si="18"/>
        <v>7.5231598320072619</v>
      </c>
      <c r="J13" s="15">
        <f t="shared" si="19"/>
        <v>7.6168330512535443</v>
      </c>
      <c r="K13" s="15">
        <f t="shared" si="20"/>
        <v>7.0202228407794243</v>
      </c>
      <c r="L13" s="15">
        <f t="shared" si="45"/>
        <v>7.3867385746800771</v>
      </c>
      <c r="M13" s="15">
        <f t="shared" si="21"/>
        <v>0.32084888249539062</v>
      </c>
      <c r="N13" s="15">
        <f t="shared" si="22"/>
        <v>0.10294400539854098</v>
      </c>
      <c r="P13" s="150"/>
      <c r="Q13" s="16" t="s">
        <v>15</v>
      </c>
      <c r="R13" s="18">
        <v>3.6543000000000001</v>
      </c>
      <c r="S13" s="18">
        <v>3.7334999999999998</v>
      </c>
      <c r="T13" s="18">
        <v>3.774</v>
      </c>
      <c r="U13" s="121">
        <f t="shared" si="23"/>
        <v>0.99829999999999952</v>
      </c>
      <c r="V13" s="121">
        <f t="shared" si="24"/>
        <v>0.9639000000000002</v>
      </c>
      <c r="W13" s="121">
        <f t="shared" si="25"/>
        <v>0.92649999999999988</v>
      </c>
      <c r="X13" s="15">
        <f t="shared" si="26"/>
        <v>7.3640390017764661</v>
      </c>
      <c r="Y13" s="15">
        <f t="shared" si="27"/>
        <v>7.246105231227796</v>
      </c>
      <c r="Z13" s="15">
        <f t="shared" si="28"/>
        <v>6.9649512363653381</v>
      </c>
      <c r="AA13" s="15">
        <f t="shared" si="46"/>
        <v>7.191698489789867</v>
      </c>
      <c r="AB13" s="15">
        <f t="shared" si="29"/>
        <v>0.2050312933691639</v>
      </c>
      <c r="AC13" s="15">
        <f t="shared" si="30"/>
        <v>4.2037831260632152E-2</v>
      </c>
      <c r="AE13" s="154"/>
      <c r="AF13" s="10" t="s">
        <v>15</v>
      </c>
      <c r="AG13" s="121">
        <v>3.7604000000000002</v>
      </c>
      <c r="AH13" s="121">
        <v>3.8111999999999999</v>
      </c>
      <c r="AI13" s="121">
        <v>3.6873</v>
      </c>
      <c r="AJ13" s="121">
        <f t="shared" si="31"/>
        <v>0.85479999999999956</v>
      </c>
      <c r="AK13" s="121">
        <f t="shared" si="32"/>
        <v>0.8992</v>
      </c>
      <c r="AL13" s="14">
        <f t="shared" si="33"/>
        <v>0.63599999999999968</v>
      </c>
      <c r="AM13" s="15">
        <f>(AJ13/($AG$6*(BJ13-$BJ$9)*$AJ$8))*10000</f>
        <v>6.6148737141371727</v>
      </c>
      <c r="AN13" s="15">
        <f t="shared" si="35"/>
        <v>6.9260081491138745</v>
      </c>
      <c r="AO13" s="15">
        <f t="shared" si="36"/>
        <v>4.8759912711040858</v>
      </c>
      <c r="AP13" s="15">
        <f t="shared" si="37"/>
        <v>6.1389577114517122</v>
      </c>
      <c r="AQ13" s="15">
        <f>_xlfn.STDEV.S(AM13:AO13)</f>
        <v>1.1047689039977169</v>
      </c>
      <c r="AR13" s="15">
        <f t="shared" si="39"/>
        <v>1.2205143312403166</v>
      </c>
      <c r="AS13" s="43"/>
      <c r="AT13" s="150"/>
      <c r="AU13" s="16" t="s">
        <v>15</v>
      </c>
      <c r="AV13" s="18">
        <v>3.4575</v>
      </c>
      <c r="AW13" s="18">
        <v>3.6996000000000002</v>
      </c>
      <c r="AX13" s="18">
        <v>3.7648000000000001</v>
      </c>
      <c r="AY13" s="121">
        <f>$AV$9-AV13</f>
        <v>1.1281000000000003</v>
      </c>
      <c r="AZ13" s="121">
        <f>$AW$9-AW13</f>
        <v>1.1276000000000002</v>
      </c>
      <c r="BA13" s="121">
        <f t="shared" si="41"/>
        <v>1.1037999999999997</v>
      </c>
      <c r="BB13" s="15">
        <f t="shared" si="42"/>
        <v>8.0610410879853571</v>
      </c>
      <c r="BC13" s="15">
        <f t="shared" si="48"/>
        <v>8.0574682482158391</v>
      </c>
      <c r="BD13" s="15">
        <f t="shared" si="49"/>
        <v>8.5234743758969902</v>
      </c>
      <c r="BE13" s="15">
        <f>AVERAGE(BB13:BD13)</f>
        <v>8.2139945706993966</v>
      </c>
      <c r="BF13" s="15">
        <f t="shared" si="43"/>
        <v>0.26802332671777013</v>
      </c>
      <c r="BG13" s="15">
        <f t="shared" si="44"/>
        <v>7.1836503664860551E-2</v>
      </c>
      <c r="BH13" s="2"/>
      <c r="BI13" s="101"/>
      <c r="BJ13" s="101">
        <v>24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71.04769544335511</v>
      </c>
      <c r="X14" s="19"/>
      <c r="Y14" s="19"/>
      <c r="Z14" s="19"/>
      <c r="AA14" s="19"/>
      <c r="AB14" s="34" t="s">
        <v>45</v>
      </c>
      <c r="AC14" s="34">
        <f>SUM(AC10:AC13)</f>
        <v>27.94146459527407</v>
      </c>
      <c r="AG14" s="30"/>
      <c r="AH14" s="29"/>
      <c r="AI14" s="29"/>
      <c r="AM14" s="19"/>
      <c r="AN14" s="19"/>
      <c r="AO14" s="19"/>
      <c r="AP14" s="19"/>
      <c r="AQ14" s="34" t="s">
        <v>45</v>
      </c>
      <c r="AR14" s="34">
        <f>SUM(AR10:AR13)</f>
        <v>1076.1645019879525</v>
      </c>
      <c r="BB14" s="19"/>
      <c r="BC14" s="19"/>
      <c r="BD14" s="19"/>
      <c r="BE14" s="19"/>
      <c r="BF14" s="34" t="s">
        <v>45</v>
      </c>
      <c r="BG14" s="34">
        <f>SUM(BG10:BG13)</f>
        <v>37.098081636841236</v>
      </c>
    </row>
    <row r="15" spans="1:62" x14ac:dyDescent="0.2">
      <c r="M15" s="122" t="s">
        <v>44</v>
      </c>
      <c r="N15" s="35">
        <f>N11/N14</f>
        <v>0.77141910862202512</v>
      </c>
      <c r="AB15" s="122" t="s">
        <v>44</v>
      </c>
      <c r="AC15" s="35">
        <f>AC10/AC14</f>
        <v>0.81493604161026278</v>
      </c>
      <c r="AQ15" s="122" t="s">
        <v>44</v>
      </c>
      <c r="AR15" s="35">
        <f>AR10/AR14</f>
        <v>0.75031507655824181</v>
      </c>
      <c r="BF15" s="122" t="s">
        <v>44</v>
      </c>
      <c r="BG15" s="35">
        <f>BG10/BG14</f>
        <v>0.69010738934703963</v>
      </c>
    </row>
    <row r="16" spans="1:62" x14ac:dyDescent="0.2">
      <c r="M16" s="122" t="s">
        <v>88</v>
      </c>
      <c r="AB16" s="122"/>
      <c r="AQ16" s="122"/>
      <c r="BF16" s="122"/>
    </row>
    <row r="17" spans="12:59" x14ac:dyDescent="0.2">
      <c r="L17" s="124"/>
      <c r="M17" s="122" t="s">
        <v>44</v>
      </c>
      <c r="N17" s="122">
        <v>0.79769999999999996</v>
      </c>
      <c r="O17" s="124"/>
      <c r="AB17" s="122"/>
      <c r="AC17" s="122"/>
      <c r="AQ17" s="122"/>
      <c r="AR17" s="122"/>
      <c r="BF17" s="122"/>
      <c r="BG17" s="122"/>
    </row>
    <row r="18" spans="12:59" x14ac:dyDescent="0.2">
      <c r="L18" s="124"/>
      <c r="O18" s="124"/>
    </row>
    <row r="19" spans="12:59" x14ac:dyDescent="0.2">
      <c r="L19" s="124"/>
      <c r="M19" s="123"/>
      <c r="N19" s="123"/>
      <c r="O19" s="124"/>
      <c r="AB19" s="123"/>
      <c r="AC19" s="123"/>
      <c r="AQ19" s="123"/>
      <c r="AR19" s="123"/>
      <c r="BF19" s="123"/>
      <c r="BG19" s="123"/>
    </row>
    <row r="20" spans="12:59" x14ac:dyDescent="0.2">
      <c r="L20" s="29"/>
      <c r="M20" s="29"/>
      <c r="N20" s="29"/>
      <c r="O20" s="29"/>
      <c r="AY20" s="29"/>
    </row>
    <row r="21" spans="12:59" x14ac:dyDescent="0.2">
      <c r="L21" s="29"/>
      <c r="M21" s="29"/>
      <c r="N21" s="29"/>
      <c r="O21" s="29"/>
      <c r="AY21" s="29"/>
    </row>
    <row r="22" spans="12:59" x14ac:dyDescent="0.2">
      <c r="L22" s="29"/>
      <c r="M22" s="29"/>
      <c r="N22" s="29"/>
      <c r="O22" s="29"/>
      <c r="AY22" s="29"/>
    </row>
    <row r="23" spans="12:59" x14ac:dyDescent="0.2">
      <c r="L23" s="29"/>
      <c r="M23" s="29"/>
      <c r="N23" s="29"/>
      <c r="O23" s="29"/>
      <c r="AY23" s="30"/>
    </row>
    <row r="24" spans="12:59" x14ac:dyDescent="0.2">
      <c r="L24" s="30"/>
      <c r="M24" s="30"/>
      <c r="N24" s="30"/>
      <c r="O24" s="30"/>
      <c r="AY24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44" t="s">
        <v>47</v>
      </c>
      <c r="B36" s="168" t="s">
        <v>3</v>
      </c>
      <c r="C36" s="52" t="s">
        <v>49</v>
      </c>
      <c r="D36" s="53">
        <f>N14</f>
        <v>71.04769544335511</v>
      </c>
      <c r="E36" s="143">
        <f>N17</f>
        <v>0.79769999999999996</v>
      </c>
      <c r="F36" s="54">
        <f>N15</f>
        <v>0.77141910862202512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44"/>
      <c r="B37" s="169"/>
      <c r="C37" s="52" t="s">
        <v>50</v>
      </c>
      <c r="D37" s="53">
        <f>AR14</f>
        <v>1076.1645019879525</v>
      </c>
      <c r="E37" s="143"/>
      <c r="F37" s="54">
        <f>AR15</f>
        <v>0.75031507655824181</v>
      </c>
      <c r="G37" s="52" t="str">
        <f t="shared" ref="G37:G39" si="50">IF(F37&lt; $N$17,"Si", "No")</f>
        <v>Si</v>
      </c>
      <c r="H37" s="52" t="str">
        <f t="shared" ref="H37:H39" si="51">IF(F37&lt; $N$17,"Si", "No")</f>
        <v>Si</v>
      </c>
    </row>
    <row r="38" spans="1:8" x14ac:dyDescent="0.2">
      <c r="A38" s="145" t="s">
        <v>70</v>
      </c>
      <c r="B38" s="169"/>
      <c r="C38" s="52" t="s">
        <v>49</v>
      </c>
      <c r="D38" s="53">
        <f>AC14</f>
        <v>27.94146459527407</v>
      </c>
      <c r="E38" s="143"/>
      <c r="F38" s="54">
        <f>AC15</f>
        <v>0.81493604161026278</v>
      </c>
      <c r="G38" s="52" t="str">
        <f t="shared" si="50"/>
        <v>No</v>
      </c>
      <c r="H38" s="52" t="str">
        <f t="shared" si="51"/>
        <v>No</v>
      </c>
    </row>
    <row r="39" spans="1:8" x14ac:dyDescent="0.2">
      <c r="A39" s="145"/>
      <c r="B39" s="170"/>
      <c r="C39" s="52" t="s">
        <v>50</v>
      </c>
      <c r="D39" s="53">
        <f>BG14</f>
        <v>37.098081636841236</v>
      </c>
      <c r="E39" s="143"/>
      <c r="F39" s="54">
        <f>BG15</f>
        <v>0.69010738934703963</v>
      </c>
      <c r="G39" s="52" t="str">
        <f t="shared" si="50"/>
        <v>Si</v>
      </c>
      <c r="H39" s="52" t="str">
        <f t="shared" si="51"/>
        <v>Si</v>
      </c>
    </row>
  </sheetData>
  <mergeCells count="60">
    <mergeCell ref="BB1:BD1"/>
    <mergeCell ref="L2:L9"/>
    <mergeCell ref="M2:M9"/>
    <mergeCell ref="N2:N9"/>
    <mergeCell ref="AA2:AA9"/>
    <mergeCell ref="AB2:AB9"/>
    <mergeCell ref="AC2:AC9"/>
    <mergeCell ref="U1:W1"/>
    <mergeCell ref="X1:Z1"/>
    <mergeCell ref="AE1:AE13"/>
    <mergeCell ref="AG1:AI1"/>
    <mergeCell ref="AJ1:AL1"/>
    <mergeCell ref="AM1:AO1"/>
    <mergeCell ref="U3:W3"/>
    <mergeCell ref="AJ3:AL3"/>
    <mergeCell ref="U4:W4"/>
    <mergeCell ref="BE2:BE9"/>
    <mergeCell ref="BF2:BF9"/>
    <mergeCell ref="BG2:BG9"/>
    <mergeCell ref="AY3:BA3"/>
    <mergeCell ref="AY4:BA4"/>
    <mergeCell ref="BB8:BD9"/>
    <mergeCell ref="AY7:BA7"/>
    <mergeCell ref="AJ6:AL6"/>
    <mergeCell ref="AY6:BA6"/>
    <mergeCell ref="AP2:AP9"/>
    <mergeCell ref="AQ2:AQ9"/>
    <mergeCell ref="AR2:AR9"/>
    <mergeCell ref="AT1:AT13"/>
    <mergeCell ref="AV1:AX1"/>
    <mergeCell ref="AY1:BA1"/>
    <mergeCell ref="AJ4:AL4"/>
    <mergeCell ref="AJ7:AL7"/>
    <mergeCell ref="AM8:AO9"/>
    <mergeCell ref="AY8:BA8"/>
    <mergeCell ref="AJ8:AL8"/>
    <mergeCell ref="AJ5:AL5"/>
    <mergeCell ref="AY5:BA5"/>
    <mergeCell ref="X8:Z9"/>
    <mergeCell ref="P1:P13"/>
    <mergeCell ref="R1:T1"/>
    <mergeCell ref="F3:H3"/>
    <mergeCell ref="F4:H4"/>
    <mergeCell ref="F5:H5"/>
    <mergeCell ref="F7:H7"/>
    <mergeCell ref="A36:A37"/>
    <mergeCell ref="B36:B39"/>
    <mergeCell ref="E36:E39"/>
    <mergeCell ref="A38:A39"/>
    <mergeCell ref="U7:W7"/>
    <mergeCell ref="A1:A13"/>
    <mergeCell ref="C1:E1"/>
    <mergeCell ref="F6:H6"/>
    <mergeCell ref="U6:W6"/>
    <mergeCell ref="F1:H1"/>
    <mergeCell ref="I1:K1"/>
    <mergeCell ref="U5:W5"/>
    <mergeCell ref="F8:H8"/>
    <mergeCell ref="I8:K9"/>
    <mergeCell ref="U8:W8"/>
  </mergeCells>
  <pageMargins left="0.7" right="0.7" top="0.75" bottom="0.75" header="0.3" footer="0.3"/>
  <pageSetup orientation="portrait" horizontalDpi="0" verticalDpi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63"/>
  <sheetViews>
    <sheetView zoomScale="50" workbookViewId="0">
      <selection activeCell="M35" sqref="M35:U63"/>
    </sheetView>
  </sheetViews>
  <sheetFormatPr baseColWidth="10" defaultRowHeight="16" x14ac:dyDescent="0.2"/>
  <cols>
    <col min="3" max="3" width="11.83203125" customWidth="1"/>
    <col min="4" max="4" width="12.6640625" customWidth="1"/>
    <col min="5" max="5" width="14.33203125" customWidth="1"/>
    <col min="6" max="6" width="13.83203125" bestFit="1" customWidth="1"/>
    <col min="7" max="7" width="11.1640625" bestFit="1" customWidth="1"/>
    <col min="8" max="8" width="12.6640625" customWidth="1"/>
    <col min="14" max="14" width="13.33203125" customWidth="1"/>
    <col min="15" max="15" width="13.5" customWidth="1"/>
    <col min="16" max="16" width="15.33203125" customWidth="1"/>
    <col min="19" max="19" width="13" customWidth="1"/>
  </cols>
  <sheetData>
    <row r="2" spans="2:21" x14ac:dyDescent="0.2">
      <c r="B2" s="190" t="s">
        <v>81</v>
      </c>
      <c r="C2" s="190"/>
      <c r="D2" s="190"/>
      <c r="E2" s="190"/>
      <c r="F2" s="128"/>
      <c r="G2" s="128"/>
      <c r="H2" s="128"/>
      <c r="I2" s="128"/>
      <c r="J2" s="128"/>
      <c r="M2" s="190" t="s">
        <v>83</v>
      </c>
      <c r="N2" s="190"/>
      <c r="O2" s="190"/>
      <c r="P2" s="190"/>
      <c r="Q2" s="128"/>
      <c r="R2" s="128"/>
      <c r="S2" s="128"/>
      <c r="T2" s="128"/>
      <c r="U2" s="128"/>
    </row>
    <row r="3" spans="2:21" ht="48" x14ac:dyDescent="0.2">
      <c r="B3" s="129" t="s">
        <v>52</v>
      </c>
      <c r="C3" s="129" t="s">
        <v>48</v>
      </c>
      <c r="D3" s="130" t="s">
        <v>46</v>
      </c>
      <c r="E3" s="130" t="s">
        <v>82</v>
      </c>
      <c r="F3" s="127" t="s">
        <v>53</v>
      </c>
      <c r="G3" s="127" t="s">
        <v>54</v>
      </c>
      <c r="H3" s="127" t="s">
        <v>55</v>
      </c>
      <c r="I3" s="127" t="s">
        <v>56</v>
      </c>
      <c r="J3" s="127" t="s">
        <v>57</v>
      </c>
      <c r="M3" s="129" t="s">
        <v>52</v>
      </c>
      <c r="N3" s="129" t="s">
        <v>48</v>
      </c>
      <c r="O3" s="130" t="s">
        <v>46</v>
      </c>
      <c r="P3" s="130" t="s">
        <v>82</v>
      </c>
      <c r="Q3" s="127" t="s">
        <v>53</v>
      </c>
      <c r="R3" s="127" t="s">
        <v>54</v>
      </c>
      <c r="S3" s="127" t="s">
        <v>55</v>
      </c>
      <c r="T3" s="127" t="s">
        <v>56</v>
      </c>
      <c r="U3" s="127" t="s">
        <v>57</v>
      </c>
    </row>
    <row r="4" spans="2:21" x14ac:dyDescent="0.2">
      <c r="B4" s="52" t="s">
        <v>59</v>
      </c>
      <c r="C4" s="52" t="s">
        <v>60</v>
      </c>
      <c r="D4" s="143">
        <v>60</v>
      </c>
      <c r="E4" s="131" t="s">
        <v>60</v>
      </c>
      <c r="F4" s="54">
        <v>1033.0904997065068</v>
      </c>
      <c r="G4" s="177">
        <v>0.79769999999999996</v>
      </c>
      <c r="H4" s="54">
        <v>0.71579113946038464</v>
      </c>
      <c r="I4" s="54" t="s">
        <v>49</v>
      </c>
      <c r="J4" s="54" t="s">
        <v>49</v>
      </c>
      <c r="M4" s="52" t="s">
        <v>59</v>
      </c>
      <c r="N4" s="52" t="s">
        <v>60</v>
      </c>
      <c r="O4" s="143">
        <v>60</v>
      </c>
      <c r="P4" s="131" t="s">
        <v>60</v>
      </c>
      <c r="Q4" s="54">
        <v>18.69310595351774</v>
      </c>
      <c r="R4" s="177">
        <v>0.79769999999999996</v>
      </c>
      <c r="S4" s="54">
        <v>0.73216546003894911</v>
      </c>
      <c r="T4" s="54" t="s">
        <v>49</v>
      </c>
      <c r="U4" s="54" t="s">
        <v>49</v>
      </c>
    </row>
    <row r="5" spans="2:21" x14ac:dyDescent="0.2">
      <c r="B5" s="52" t="s">
        <v>60</v>
      </c>
      <c r="C5" s="52" t="s">
        <v>60</v>
      </c>
      <c r="D5" s="143"/>
      <c r="E5" s="132" t="s">
        <v>60</v>
      </c>
      <c r="F5" s="54">
        <v>400.53459903139515</v>
      </c>
      <c r="G5" s="178"/>
      <c r="H5" s="54">
        <v>0.64885702205307672</v>
      </c>
      <c r="I5" s="54" t="s">
        <v>49</v>
      </c>
      <c r="J5" s="54" t="s">
        <v>49</v>
      </c>
      <c r="M5" s="52" t="s">
        <v>60</v>
      </c>
      <c r="N5" s="52" t="s">
        <v>60</v>
      </c>
      <c r="O5" s="143"/>
      <c r="P5" s="132" t="s">
        <v>60</v>
      </c>
      <c r="Q5" s="54">
        <v>1376.3898563846421</v>
      </c>
      <c r="R5" s="178"/>
      <c r="S5" s="54">
        <v>0.73324365374948519</v>
      </c>
      <c r="T5" s="54" t="s">
        <v>49</v>
      </c>
      <c r="U5" s="54" t="s">
        <v>49</v>
      </c>
    </row>
    <row r="6" spans="2:21" x14ac:dyDescent="0.2">
      <c r="B6" s="52" t="s">
        <v>51</v>
      </c>
      <c r="C6" s="52" t="s">
        <v>49</v>
      </c>
      <c r="D6" s="143"/>
      <c r="E6" s="191">
        <v>0.05</v>
      </c>
      <c r="F6" s="54">
        <v>55.148968462338608</v>
      </c>
      <c r="G6" s="177">
        <v>0.65300000000000002</v>
      </c>
      <c r="H6" s="54">
        <v>0.76909002669793425</v>
      </c>
      <c r="I6" s="54" t="s">
        <v>50</v>
      </c>
      <c r="J6" s="54" t="s">
        <v>50</v>
      </c>
      <c r="M6" s="52" t="s">
        <v>51</v>
      </c>
      <c r="N6" s="52" t="s">
        <v>49</v>
      </c>
      <c r="O6" s="143"/>
      <c r="P6" s="191">
        <v>0.05</v>
      </c>
      <c r="Q6" s="54">
        <v>7.6920977474593741E-2</v>
      </c>
      <c r="R6" s="177">
        <v>0.65300000000000002</v>
      </c>
      <c r="S6" s="54">
        <v>0.53323301140319024</v>
      </c>
      <c r="T6" s="54" t="s">
        <v>49</v>
      </c>
      <c r="U6" s="54" t="s">
        <v>49</v>
      </c>
    </row>
    <row r="7" spans="2:21" x14ac:dyDescent="0.2">
      <c r="B7" s="52" t="s">
        <v>51</v>
      </c>
      <c r="C7" s="52" t="s">
        <v>50</v>
      </c>
      <c r="D7" s="143"/>
      <c r="E7" s="192"/>
      <c r="F7" s="54">
        <v>123.80564512353607</v>
      </c>
      <c r="G7" s="182"/>
      <c r="H7" s="54">
        <v>0.7282496590793196</v>
      </c>
      <c r="I7" s="54" t="s">
        <v>50</v>
      </c>
      <c r="J7" s="54" t="s">
        <v>50</v>
      </c>
      <c r="M7" s="52" t="s">
        <v>51</v>
      </c>
      <c r="N7" s="52" t="s">
        <v>50</v>
      </c>
      <c r="O7" s="143"/>
      <c r="P7" s="192"/>
      <c r="Q7" s="54">
        <v>4.4031945958926288E-2</v>
      </c>
      <c r="R7" s="182"/>
      <c r="S7" s="54">
        <v>0.18696622157430001</v>
      </c>
      <c r="T7" s="54" t="s">
        <v>49</v>
      </c>
      <c r="U7" s="54" t="s">
        <v>49</v>
      </c>
    </row>
    <row r="8" spans="2:21" x14ac:dyDescent="0.2">
      <c r="B8" s="52" t="s">
        <v>47</v>
      </c>
      <c r="C8" s="52" t="s">
        <v>49</v>
      </c>
      <c r="D8" s="143"/>
      <c r="E8" s="192"/>
      <c r="F8" s="54">
        <v>121.67041691903941</v>
      </c>
      <c r="G8" s="182"/>
      <c r="H8" s="54">
        <v>0.81673429124038943</v>
      </c>
      <c r="I8" s="54" t="s">
        <v>50</v>
      </c>
      <c r="J8" s="54" t="s">
        <v>50</v>
      </c>
      <c r="M8" s="52" t="s">
        <v>47</v>
      </c>
      <c r="N8" s="52" t="s">
        <v>49</v>
      </c>
      <c r="O8" s="143"/>
      <c r="P8" s="192"/>
      <c r="Q8" s="54">
        <v>0.50334936603397507</v>
      </c>
      <c r="R8" s="182"/>
      <c r="S8" s="54">
        <v>0.39371332402404108</v>
      </c>
      <c r="T8" s="54" t="s">
        <v>49</v>
      </c>
      <c r="U8" s="54" t="s">
        <v>49</v>
      </c>
    </row>
    <row r="9" spans="2:21" x14ac:dyDescent="0.2">
      <c r="B9" s="52" t="s">
        <v>47</v>
      </c>
      <c r="C9" s="52" t="s">
        <v>50</v>
      </c>
      <c r="D9" s="143"/>
      <c r="E9" s="193"/>
      <c r="F9" s="54">
        <v>106.42069391338406</v>
      </c>
      <c r="G9" s="178"/>
      <c r="H9" s="54">
        <v>0.79454994995432393</v>
      </c>
      <c r="I9" s="54" t="s">
        <v>50</v>
      </c>
      <c r="J9" s="54" t="s">
        <v>50</v>
      </c>
      <c r="M9" s="52" t="s">
        <v>47</v>
      </c>
      <c r="N9" s="52" t="s">
        <v>50</v>
      </c>
      <c r="O9" s="143"/>
      <c r="P9" s="193"/>
      <c r="Q9" s="54">
        <v>0.29466290358078734</v>
      </c>
      <c r="R9" s="178"/>
      <c r="S9" s="54">
        <v>0.40376429806398473</v>
      </c>
      <c r="T9" s="54" t="s">
        <v>49</v>
      </c>
      <c r="U9" s="54" t="s">
        <v>49</v>
      </c>
    </row>
    <row r="10" spans="2:21" x14ac:dyDescent="0.2">
      <c r="B10" s="52" t="s">
        <v>59</v>
      </c>
      <c r="C10" s="52" t="s">
        <v>60</v>
      </c>
      <c r="D10" s="184" t="s">
        <v>84</v>
      </c>
      <c r="E10" s="131" t="s">
        <v>60</v>
      </c>
      <c r="F10" s="54">
        <v>17.285453439000158</v>
      </c>
      <c r="G10" s="177">
        <v>0.79769999999999996</v>
      </c>
      <c r="H10" s="54">
        <v>0.55669029590728236</v>
      </c>
      <c r="I10" s="54" t="s">
        <v>49</v>
      </c>
      <c r="J10" s="54" t="s">
        <v>49</v>
      </c>
      <c r="M10" s="52" t="s">
        <v>59</v>
      </c>
      <c r="N10" s="52" t="s">
        <v>60</v>
      </c>
      <c r="O10" s="184" t="s">
        <v>84</v>
      </c>
      <c r="P10" s="131" t="s">
        <v>60</v>
      </c>
      <c r="Q10" s="54">
        <v>25.274147507933044</v>
      </c>
      <c r="R10" s="177">
        <v>0.79769999999999996</v>
      </c>
      <c r="S10" s="54">
        <v>0.69688518811213473</v>
      </c>
      <c r="T10" s="54" t="s">
        <v>49</v>
      </c>
      <c r="U10" s="54" t="s">
        <v>49</v>
      </c>
    </row>
    <row r="11" spans="2:21" x14ac:dyDescent="0.2">
      <c r="B11" s="52" t="s">
        <v>60</v>
      </c>
      <c r="C11" s="52" t="s">
        <v>60</v>
      </c>
      <c r="D11" s="185"/>
      <c r="E11" s="131" t="s">
        <v>60</v>
      </c>
      <c r="F11" s="54">
        <v>5.8274201826584493</v>
      </c>
      <c r="G11" s="178"/>
      <c r="H11" s="54">
        <v>0.5086871563537898</v>
      </c>
      <c r="I11" s="54" t="s">
        <v>49</v>
      </c>
      <c r="J11" s="54" t="s">
        <v>49</v>
      </c>
      <c r="M11" s="52" t="s">
        <v>60</v>
      </c>
      <c r="N11" s="52" t="s">
        <v>60</v>
      </c>
      <c r="O11" s="185"/>
      <c r="P11" s="131" t="s">
        <v>60</v>
      </c>
      <c r="Q11" s="54">
        <v>0.65074622073799937</v>
      </c>
      <c r="R11" s="178"/>
      <c r="S11" s="54">
        <v>0.46980448983534684</v>
      </c>
      <c r="T11" s="54" t="s">
        <v>49</v>
      </c>
      <c r="U11" s="54" t="s">
        <v>49</v>
      </c>
    </row>
    <row r="12" spans="2:21" x14ac:dyDescent="0.2">
      <c r="B12" s="52" t="s">
        <v>51</v>
      </c>
      <c r="C12" s="52" t="s">
        <v>49</v>
      </c>
      <c r="D12" s="185"/>
      <c r="E12" s="194">
        <v>0.05</v>
      </c>
      <c r="F12" s="54">
        <v>13.185557823168455</v>
      </c>
      <c r="G12" s="179">
        <v>0.74570000000000003</v>
      </c>
      <c r="H12" s="54">
        <v>0.5707066889884429</v>
      </c>
      <c r="I12" s="54" t="s">
        <v>49</v>
      </c>
      <c r="J12" s="54" t="s">
        <v>49</v>
      </c>
      <c r="M12" s="52" t="s">
        <v>51</v>
      </c>
      <c r="N12" s="52" t="s">
        <v>49</v>
      </c>
      <c r="O12" s="185"/>
      <c r="P12" s="194">
        <v>0.05</v>
      </c>
      <c r="Q12" s="54">
        <v>4.0316223059543471E-4</v>
      </c>
      <c r="R12" s="179"/>
      <c r="S12" s="54">
        <v>0.6571007170708959</v>
      </c>
      <c r="T12" s="54" t="s">
        <v>49</v>
      </c>
      <c r="U12" s="54" t="s">
        <v>49</v>
      </c>
    </row>
    <row r="13" spans="2:21" x14ac:dyDescent="0.2">
      <c r="B13" s="52" t="s">
        <v>51</v>
      </c>
      <c r="C13" s="52" t="s">
        <v>50</v>
      </c>
      <c r="D13" s="185"/>
      <c r="E13" s="194"/>
      <c r="F13" s="54">
        <v>167.20562332426212</v>
      </c>
      <c r="G13" s="180"/>
      <c r="H13" s="54">
        <v>0.72643184802447303</v>
      </c>
      <c r="I13" s="54" t="s">
        <v>49</v>
      </c>
      <c r="J13" s="54" t="s">
        <v>49</v>
      </c>
      <c r="M13" s="52" t="s">
        <v>51</v>
      </c>
      <c r="N13" s="52" t="s">
        <v>50</v>
      </c>
      <c r="O13" s="185"/>
      <c r="P13" s="194"/>
      <c r="Q13" s="54">
        <v>7.0951840926103502E-4</v>
      </c>
      <c r="R13" s="180"/>
      <c r="S13" s="54">
        <v>0.80331428966086704</v>
      </c>
      <c r="T13" s="54" t="s">
        <v>50</v>
      </c>
      <c r="U13" s="54" t="s">
        <v>50</v>
      </c>
    </row>
    <row r="14" spans="2:21" x14ac:dyDescent="0.2">
      <c r="B14" s="52" t="s">
        <v>47</v>
      </c>
      <c r="C14" s="52" t="s">
        <v>49</v>
      </c>
      <c r="D14" s="185"/>
      <c r="E14" s="194"/>
      <c r="F14" s="54">
        <v>11.350256071045036</v>
      </c>
      <c r="G14" s="180"/>
      <c r="H14" s="54">
        <v>0.80287537985215274</v>
      </c>
      <c r="I14" s="54" t="s">
        <v>50</v>
      </c>
      <c r="J14" s="54" t="s">
        <v>50</v>
      </c>
      <c r="M14" s="52" t="s">
        <v>47</v>
      </c>
      <c r="N14" s="52" t="s">
        <v>49</v>
      </c>
      <c r="O14" s="185"/>
      <c r="P14" s="194"/>
      <c r="Q14" s="54">
        <v>2.0863133508629414E-3</v>
      </c>
      <c r="R14" s="180"/>
      <c r="S14" s="54">
        <v>0.37035437753976852</v>
      </c>
      <c r="T14" s="54" t="s">
        <v>49</v>
      </c>
      <c r="U14" s="54" t="s">
        <v>49</v>
      </c>
    </row>
    <row r="15" spans="2:21" x14ac:dyDescent="0.2">
      <c r="B15" s="52" t="s">
        <v>47</v>
      </c>
      <c r="C15" s="52" t="s">
        <v>50</v>
      </c>
      <c r="D15" s="186"/>
      <c r="E15" s="194"/>
      <c r="F15" s="54">
        <v>6.7141051509878409</v>
      </c>
      <c r="G15" s="181"/>
      <c r="H15" s="54">
        <v>0.90560819667472292</v>
      </c>
      <c r="I15" s="54" t="s">
        <v>50</v>
      </c>
      <c r="J15" s="54" t="s">
        <v>50</v>
      </c>
      <c r="M15" s="52" t="s">
        <v>47</v>
      </c>
      <c r="N15" s="52" t="s">
        <v>50</v>
      </c>
      <c r="O15" s="186"/>
      <c r="P15" s="194"/>
      <c r="Q15" s="54">
        <v>2.4677911576048159E-3</v>
      </c>
      <c r="R15" s="181"/>
      <c r="S15" s="54">
        <v>0.51256362771128849</v>
      </c>
      <c r="T15" s="54" t="s">
        <v>49</v>
      </c>
      <c r="U15" s="54" t="s">
        <v>49</v>
      </c>
    </row>
    <row r="16" spans="2:21" x14ac:dyDescent="0.2">
      <c r="B16" s="52" t="s">
        <v>51</v>
      </c>
      <c r="C16" s="52" t="s">
        <v>49</v>
      </c>
      <c r="D16" s="187">
        <v>60</v>
      </c>
      <c r="E16" s="183">
        <v>0.1</v>
      </c>
      <c r="F16" s="54">
        <v>1031.5998642323627</v>
      </c>
      <c r="G16" s="179">
        <v>0.79769999999999996</v>
      </c>
      <c r="H16" s="54">
        <v>0.70430929282228694</v>
      </c>
      <c r="I16" s="54" t="s">
        <v>49</v>
      </c>
      <c r="J16" s="54" t="s">
        <v>49</v>
      </c>
      <c r="M16" s="52" t="s">
        <v>51</v>
      </c>
      <c r="N16" s="52" t="s">
        <v>49</v>
      </c>
      <c r="O16" s="187">
        <v>60</v>
      </c>
      <c r="P16" s="183">
        <v>0.1</v>
      </c>
      <c r="Q16" s="54">
        <v>3.7272242925328554E-2</v>
      </c>
      <c r="R16" s="179">
        <v>0.79769999999999996</v>
      </c>
      <c r="S16" s="54">
        <v>0.66960316822111898</v>
      </c>
      <c r="T16" s="54" t="s">
        <v>49</v>
      </c>
      <c r="U16" s="54" t="s">
        <v>49</v>
      </c>
    </row>
    <row r="17" spans="2:21" x14ac:dyDescent="0.2">
      <c r="B17" s="52" t="s">
        <v>51</v>
      </c>
      <c r="C17" s="52" t="s">
        <v>50</v>
      </c>
      <c r="D17" s="188"/>
      <c r="E17" s="183"/>
      <c r="F17" s="54">
        <v>503.54242164091619</v>
      </c>
      <c r="G17" s="180"/>
      <c r="H17" s="54">
        <v>4.3770940608780701E-2</v>
      </c>
      <c r="I17" s="54" t="s">
        <v>49</v>
      </c>
      <c r="J17" s="54" t="s">
        <v>49</v>
      </c>
      <c r="M17" s="52" t="s">
        <v>51</v>
      </c>
      <c r="N17" s="52" t="s">
        <v>50</v>
      </c>
      <c r="O17" s="188"/>
      <c r="P17" s="183"/>
      <c r="Q17" s="54">
        <v>2.210057372123533E-2</v>
      </c>
      <c r="R17" s="180"/>
      <c r="S17" s="54">
        <v>0.47442955644984103</v>
      </c>
      <c r="T17" s="54" t="s">
        <v>49</v>
      </c>
      <c r="U17" s="54" t="s">
        <v>49</v>
      </c>
    </row>
    <row r="18" spans="2:21" x14ac:dyDescent="0.2">
      <c r="B18" s="52" t="s">
        <v>47</v>
      </c>
      <c r="C18" s="52" t="s">
        <v>49</v>
      </c>
      <c r="D18" s="188"/>
      <c r="E18" s="183"/>
      <c r="F18" s="54">
        <v>102.50961533115488</v>
      </c>
      <c r="G18" s="180"/>
      <c r="H18" s="54">
        <v>0.7132542701088328</v>
      </c>
      <c r="I18" s="54" t="s">
        <v>49</v>
      </c>
      <c r="J18" s="54" t="s">
        <v>49</v>
      </c>
      <c r="M18" s="52" t="s">
        <v>47</v>
      </c>
      <c r="N18" s="52" t="s">
        <v>49</v>
      </c>
      <c r="O18" s="188"/>
      <c r="P18" s="183"/>
      <c r="Q18" s="54">
        <v>0.28203838650152074</v>
      </c>
      <c r="R18" s="180"/>
      <c r="S18" s="54">
        <v>0.8214717233828942</v>
      </c>
      <c r="T18" s="54" t="s">
        <v>50</v>
      </c>
      <c r="U18" s="54" t="s">
        <v>50</v>
      </c>
    </row>
    <row r="19" spans="2:21" x14ac:dyDescent="0.2">
      <c r="B19" s="52" t="s">
        <v>47</v>
      </c>
      <c r="C19" s="52" t="s">
        <v>50</v>
      </c>
      <c r="D19" s="189"/>
      <c r="E19" s="183"/>
      <c r="F19" s="54">
        <v>6.2374086818160377</v>
      </c>
      <c r="G19" s="180"/>
      <c r="H19" s="54">
        <v>0.11853670362714543</v>
      </c>
      <c r="I19" s="54" t="s">
        <v>49</v>
      </c>
      <c r="J19" s="54" t="s">
        <v>49</v>
      </c>
      <c r="M19" s="52" t="s">
        <v>47</v>
      </c>
      <c r="N19" s="52" t="s">
        <v>50</v>
      </c>
      <c r="O19" s="189"/>
      <c r="P19" s="183"/>
      <c r="Q19" s="54">
        <v>6.4725997868091759E-2</v>
      </c>
      <c r="R19" s="180"/>
      <c r="S19" s="54">
        <v>0.35025040724173157</v>
      </c>
      <c r="T19" s="54" t="s">
        <v>49</v>
      </c>
      <c r="U19" s="54" t="s">
        <v>49</v>
      </c>
    </row>
    <row r="20" spans="2:21" x14ac:dyDescent="0.2">
      <c r="B20" s="52" t="s">
        <v>51</v>
      </c>
      <c r="C20" s="52" t="s">
        <v>49</v>
      </c>
      <c r="D20" s="184" t="s">
        <v>84</v>
      </c>
      <c r="E20" s="183"/>
      <c r="F20" s="54">
        <v>46.12888282213828</v>
      </c>
      <c r="G20" s="180"/>
      <c r="H20" s="54">
        <v>0.91248972855265875</v>
      </c>
      <c r="I20" s="54" t="s">
        <v>50</v>
      </c>
      <c r="J20" s="54" t="s">
        <v>50</v>
      </c>
      <c r="M20" s="52" t="s">
        <v>51</v>
      </c>
      <c r="N20" s="52" t="s">
        <v>49</v>
      </c>
      <c r="O20" s="184" t="s">
        <v>84</v>
      </c>
      <c r="P20" s="183"/>
      <c r="Q20" s="54">
        <v>9.0684204537382629E-3</v>
      </c>
      <c r="R20" s="180"/>
      <c r="S20" s="54">
        <v>0.3979359220674088</v>
      </c>
      <c r="T20" s="54" t="s">
        <v>49</v>
      </c>
      <c r="U20" s="54" t="s">
        <v>49</v>
      </c>
    </row>
    <row r="21" spans="2:21" x14ac:dyDescent="0.2">
      <c r="B21" s="52" t="s">
        <v>51</v>
      </c>
      <c r="C21" s="52" t="s">
        <v>50</v>
      </c>
      <c r="D21" s="185"/>
      <c r="E21" s="183"/>
      <c r="F21" s="54">
        <v>11.610511124503791</v>
      </c>
      <c r="G21" s="180"/>
      <c r="H21" s="54">
        <v>0.66814554294722583</v>
      </c>
      <c r="I21" s="54" t="s">
        <v>49</v>
      </c>
      <c r="J21" s="54" t="s">
        <v>49</v>
      </c>
      <c r="M21" s="52" t="s">
        <v>51</v>
      </c>
      <c r="N21" s="52" t="s">
        <v>50</v>
      </c>
      <c r="O21" s="185"/>
      <c r="P21" s="183"/>
      <c r="Q21" s="54">
        <v>0.54107702145332459</v>
      </c>
      <c r="R21" s="180"/>
      <c r="S21" s="54">
        <v>0.64223386486217837</v>
      </c>
      <c r="T21" s="54" t="s">
        <v>49</v>
      </c>
      <c r="U21" s="54" t="s">
        <v>49</v>
      </c>
    </row>
    <row r="22" spans="2:21" x14ac:dyDescent="0.2">
      <c r="B22" s="52" t="s">
        <v>47</v>
      </c>
      <c r="C22" s="52" t="s">
        <v>49</v>
      </c>
      <c r="D22" s="185"/>
      <c r="E22" s="183"/>
      <c r="F22" s="54">
        <v>4.6096080785658318</v>
      </c>
      <c r="G22" s="180"/>
      <c r="H22" s="54">
        <v>0.62949727518053777</v>
      </c>
      <c r="I22" s="54" t="s">
        <v>49</v>
      </c>
      <c r="J22" s="54" t="s">
        <v>49</v>
      </c>
      <c r="M22" s="52" t="s">
        <v>47</v>
      </c>
      <c r="N22" s="52" t="s">
        <v>49</v>
      </c>
      <c r="O22" s="185"/>
      <c r="P22" s="183"/>
      <c r="Q22" s="54">
        <v>8.796222764285023</v>
      </c>
      <c r="R22" s="180"/>
      <c r="S22" s="54">
        <v>0.55234699998178916</v>
      </c>
      <c r="T22" s="54" t="s">
        <v>49</v>
      </c>
      <c r="U22" s="54" t="s">
        <v>49</v>
      </c>
    </row>
    <row r="23" spans="2:21" x14ac:dyDescent="0.2">
      <c r="B23" s="52" t="s">
        <v>47</v>
      </c>
      <c r="C23" s="52" t="s">
        <v>50</v>
      </c>
      <c r="D23" s="186"/>
      <c r="E23" s="183"/>
      <c r="F23" s="54">
        <v>33.066301479086292</v>
      </c>
      <c r="G23" s="180"/>
      <c r="H23" s="54">
        <v>0.42671383474311364</v>
      </c>
      <c r="I23" s="54" t="s">
        <v>49</v>
      </c>
      <c r="J23" s="54" t="s">
        <v>49</v>
      </c>
      <c r="M23" s="52" t="s">
        <v>47</v>
      </c>
      <c r="N23" s="52" t="s">
        <v>50</v>
      </c>
      <c r="O23" s="186"/>
      <c r="P23" s="183"/>
      <c r="Q23" s="54">
        <v>7.2262680641813071E-2</v>
      </c>
      <c r="R23" s="180"/>
      <c r="S23" s="54">
        <v>0.6729486392766002</v>
      </c>
      <c r="T23" s="54" t="s">
        <v>49</v>
      </c>
      <c r="U23" s="54" t="s">
        <v>49</v>
      </c>
    </row>
    <row r="24" spans="2:21" x14ac:dyDescent="0.2">
      <c r="B24" s="52" t="s">
        <v>51</v>
      </c>
      <c r="C24" s="52" t="s">
        <v>49</v>
      </c>
      <c r="D24" s="187">
        <v>60</v>
      </c>
      <c r="E24" s="183">
        <v>0.01</v>
      </c>
      <c r="F24" s="54">
        <v>1.6388098274620444</v>
      </c>
      <c r="G24" s="180"/>
      <c r="H24" s="54">
        <v>0.85172791993416519</v>
      </c>
      <c r="I24" s="54" t="s">
        <v>50</v>
      </c>
      <c r="J24" s="54" t="s">
        <v>50</v>
      </c>
      <c r="M24" s="52" t="s">
        <v>51</v>
      </c>
      <c r="N24" s="52" t="s">
        <v>49</v>
      </c>
      <c r="O24" s="187">
        <v>60</v>
      </c>
      <c r="P24" s="183">
        <v>0.01</v>
      </c>
      <c r="Q24" s="54">
        <v>1.3342772689337801E-2</v>
      </c>
      <c r="R24" s="180"/>
      <c r="S24" s="54">
        <v>0.90662501419896957</v>
      </c>
      <c r="T24" s="54" t="s">
        <v>50</v>
      </c>
      <c r="U24" s="54" t="s">
        <v>50</v>
      </c>
    </row>
    <row r="25" spans="2:21" x14ac:dyDescent="0.2">
      <c r="B25" s="52" t="s">
        <v>51</v>
      </c>
      <c r="C25" s="52" t="s">
        <v>50</v>
      </c>
      <c r="D25" s="188"/>
      <c r="E25" s="183"/>
      <c r="F25" s="54">
        <v>225.98943103659636</v>
      </c>
      <c r="G25" s="180"/>
      <c r="H25" s="54">
        <v>0.71783990776663265</v>
      </c>
      <c r="I25" s="54" t="s">
        <v>49</v>
      </c>
      <c r="J25" s="54" t="s">
        <v>49</v>
      </c>
      <c r="M25" s="52" t="s">
        <v>51</v>
      </c>
      <c r="N25" s="52" t="s">
        <v>50</v>
      </c>
      <c r="O25" s="188"/>
      <c r="P25" s="183"/>
      <c r="Q25" s="54">
        <v>1.9259738184159436E-3</v>
      </c>
      <c r="R25" s="180"/>
      <c r="S25" s="54">
        <v>0.64808840774103926</v>
      </c>
      <c r="T25" s="54" t="s">
        <v>49</v>
      </c>
      <c r="U25" s="54" t="s">
        <v>49</v>
      </c>
    </row>
    <row r="26" spans="2:21" x14ac:dyDescent="0.2">
      <c r="B26" s="52" t="s">
        <v>47</v>
      </c>
      <c r="C26" s="52" t="s">
        <v>49</v>
      </c>
      <c r="D26" s="188"/>
      <c r="E26" s="183"/>
      <c r="F26" s="54">
        <v>90.309339037786444</v>
      </c>
      <c r="G26" s="180"/>
      <c r="H26" s="54">
        <v>0.61918456627593765</v>
      </c>
      <c r="I26" s="54" t="s">
        <v>49</v>
      </c>
      <c r="J26" s="54" t="s">
        <v>49</v>
      </c>
      <c r="M26" s="52" t="s">
        <v>47</v>
      </c>
      <c r="N26" s="52" t="s">
        <v>49</v>
      </c>
      <c r="O26" s="188"/>
      <c r="P26" s="183"/>
      <c r="Q26" s="54">
        <v>2.1589950424926114E-3</v>
      </c>
      <c r="R26" s="180"/>
      <c r="S26" s="54">
        <v>0.50002531233053882</v>
      </c>
      <c r="T26" s="54" t="s">
        <v>49</v>
      </c>
      <c r="U26" s="54" t="s">
        <v>49</v>
      </c>
    </row>
    <row r="27" spans="2:21" x14ac:dyDescent="0.2">
      <c r="B27" s="52" t="s">
        <v>47</v>
      </c>
      <c r="C27" s="52" t="s">
        <v>50</v>
      </c>
      <c r="D27" s="189"/>
      <c r="E27" s="183"/>
      <c r="F27" s="54">
        <v>6012.004441272331</v>
      </c>
      <c r="G27" s="180"/>
      <c r="H27" s="54">
        <v>0.8030438727252075</v>
      </c>
      <c r="I27" s="54" t="s">
        <v>50</v>
      </c>
      <c r="J27" s="54" t="s">
        <v>50</v>
      </c>
      <c r="M27" s="52" t="s">
        <v>47</v>
      </c>
      <c r="N27" s="52" t="s">
        <v>50</v>
      </c>
      <c r="O27" s="189"/>
      <c r="P27" s="183"/>
      <c r="Q27" s="54">
        <v>1.6701445553310526E-3</v>
      </c>
      <c r="R27" s="180"/>
      <c r="S27" s="54">
        <v>0.56692373281251063</v>
      </c>
      <c r="T27" s="54" t="s">
        <v>49</v>
      </c>
      <c r="U27" s="54" t="s">
        <v>49</v>
      </c>
    </row>
    <row r="28" spans="2:21" x14ac:dyDescent="0.2">
      <c r="B28" s="52" t="s">
        <v>51</v>
      </c>
      <c r="C28" s="52" t="s">
        <v>49</v>
      </c>
      <c r="D28" s="184" t="s">
        <v>84</v>
      </c>
      <c r="E28" s="183"/>
      <c r="F28" s="54">
        <v>27.94146459527407</v>
      </c>
      <c r="G28" s="180"/>
      <c r="H28" s="54">
        <v>0.81493604161026278</v>
      </c>
      <c r="I28" s="52" t="s">
        <v>50</v>
      </c>
      <c r="J28" s="52" t="s">
        <v>50</v>
      </c>
      <c r="M28" s="52" t="s">
        <v>51</v>
      </c>
      <c r="N28" s="52" t="s">
        <v>49</v>
      </c>
      <c r="O28" s="184" t="s">
        <v>84</v>
      </c>
      <c r="P28" s="183"/>
      <c r="Q28" s="54">
        <v>1.6206983455118517E-2</v>
      </c>
      <c r="R28" s="180"/>
      <c r="S28" s="54">
        <v>0.90865463247762557</v>
      </c>
      <c r="T28" s="54" t="s">
        <v>50</v>
      </c>
      <c r="U28" s="54" t="s">
        <v>50</v>
      </c>
    </row>
    <row r="29" spans="2:21" x14ac:dyDescent="0.2">
      <c r="B29" s="52" t="s">
        <v>51</v>
      </c>
      <c r="C29" s="52" t="s">
        <v>50</v>
      </c>
      <c r="D29" s="185"/>
      <c r="E29" s="183"/>
      <c r="F29" s="54">
        <v>37.098081636841236</v>
      </c>
      <c r="G29" s="180"/>
      <c r="H29" s="54">
        <v>0.69010738934703963</v>
      </c>
      <c r="I29" s="52" t="s">
        <v>49</v>
      </c>
      <c r="J29" s="52" t="s">
        <v>49</v>
      </c>
      <c r="M29" s="52" t="s">
        <v>51</v>
      </c>
      <c r="N29" s="52" t="s">
        <v>50</v>
      </c>
      <c r="O29" s="185"/>
      <c r="P29" s="183"/>
      <c r="Q29" s="54">
        <v>3.8419168499144472E-2</v>
      </c>
      <c r="R29" s="180"/>
      <c r="S29" s="54">
        <v>0.72346733812920894</v>
      </c>
      <c r="T29" s="54" t="s">
        <v>49</v>
      </c>
      <c r="U29" s="54" t="s">
        <v>49</v>
      </c>
    </row>
    <row r="30" spans="2:21" x14ac:dyDescent="0.2">
      <c r="B30" s="52" t="s">
        <v>47</v>
      </c>
      <c r="C30" s="52" t="s">
        <v>49</v>
      </c>
      <c r="D30" s="185"/>
      <c r="E30" s="183"/>
      <c r="F30" s="54">
        <v>71.04769544335511</v>
      </c>
      <c r="G30" s="180"/>
      <c r="H30" s="54">
        <v>0.77141910862202512</v>
      </c>
      <c r="I30" s="54" t="s">
        <v>49</v>
      </c>
      <c r="J30" s="54" t="s">
        <v>49</v>
      </c>
      <c r="M30" s="52" t="s">
        <v>47</v>
      </c>
      <c r="N30" s="52" t="s">
        <v>49</v>
      </c>
      <c r="O30" s="185"/>
      <c r="P30" s="183"/>
      <c r="Q30" s="54">
        <v>1.93506916804413E-2</v>
      </c>
      <c r="R30" s="180"/>
      <c r="S30" s="54">
        <v>0.49124593391502641</v>
      </c>
      <c r="T30" s="54" t="s">
        <v>49</v>
      </c>
      <c r="U30" s="54" t="s">
        <v>49</v>
      </c>
    </row>
    <row r="31" spans="2:21" x14ac:dyDescent="0.2">
      <c r="B31" s="52" t="s">
        <v>47</v>
      </c>
      <c r="C31" s="52" t="s">
        <v>50</v>
      </c>
      <c r="D31" s="186"/>
      <c r="E31" s="183"/>
      <c r="F31" s="54">
        <v>1076.1645019879525</v>
      </c>
      <c r="G31" s="181"/>
      <c r="H31" s="54">
        <v>0.75031507655824181</v>
      </c>
      <c r="I31" s="54" t="s">
        <v>49</v>
      </c>
      <c r="J31" s="54" t="s">
        <v>49</v>
      </c>
      <c r="M31" s="52" t="s">
        <v>47</v>
      </c>
      <c r="N31" s="52" t="s">
        <v>50</v>
      </c>
      <c r="O31" s="186"/>
      <c r="P31" s="183"/>
      <c r="Q31" s="54">
        <v>5.539644177369833E-3</v>
      </c>
      <c r="R31" s="181"/>
      <c r="S31" s="54">
        <v>0.62638093002161899</v>
      </c>
      <c r="T31" s="54" t="s">
        <v>49</v>
      </c>
      <c r="U31" s="54" t="s">
        <v>49</v>
      </c>
    </row>
    <row r="34" spans="2:21" x14ac:dyDescent="0.2">
      <c r="B34" s="190" t="s">
        <v>81</v>
      </c>
      <c r="C34" s="190"/>
      <c r="D34" s="190"/>
      <c r="E34" s="190"/>
      <c r="F34" s="128"/>
      <c r="G34" s="128"/>
      <c r="H34" s="128"/>
      <c r="I34" s="128"/>
      <c r="J34" s="128"/>
      <c r="M34" s="190" t="s">
        <v>83</v>
      </c>
      <c r="N34" s="190"/>
      <c r="O34" s="190"/>
      <c r="P34" s="190"/>
    </row>
    <row r="35" spans="2:21" ht="48" x14ac:dyDescent="0.2">
      <c r="B35" s="129" t="s">
        <v>52</v>
      </c>
      <c r="C35" s="129" t="s">
        <v>48</v>
      </c>
      <c r="D35" s="130" t="s">
        <v>46</v>
      </c>
      <c r="E35" s="130" t="s">
        <v>82</v>
      </c>
      <c r="F35" s="127" t="s">
        <v>53</v>
      </c>
      <c r="G35" s="127" t="s">
        <v>54</v>
      </c>
      <c r="H35" s="127" t="s">
        <v>55</v>
      </c>
      <c r="I35" s="127" t="s">
        <v>56</v>
      </c>
      <c r="J35" s="127" t="s">
        <v>57</v>
      </c>
      <c r="M35" s="129" t="s">
        <v>52</v>
      </c>
      <c r="N35" s="129" t="s">
        <v>48</v>
      </c>
      <c r="O35" s="130" t="s">
        <v>46</v>
      </c>
      <c r="P35" s="130" t="s">
        <v>82</v>
      </c>
      <c r="Q35" s="127" t="s">
        <v>53</v>
      </c>
      <c r="R35" s="127" t="s">
        <v>54</v>
      </c>
      <c r="S35" s="127" t="s">
        <v>55</v>
      </c>
      <c r="T35" s="127" t="s">
        <v>56</v>
      </c>
      <c r="U35" s="127" t="s">
        <v>57</v>
      </c>
    </row>
    <row r="36" spans="2:21" ht="16" customHeight="1" x14ac:dyDescent="0.2">
      <c r="B36" s="52" t="s">
        <v>59</v>
      </c>
      <c r="C36" s="52" t="s">
        <v>60</v>
      </c>
      <c r="D36" s="195" t="s">
        <v>84</v>
      </c>
      <c r="E36" s="137" t="s">
        <v>60</v>
      </c>
      <c r="F36" s="140">
        <v>17.285453439000158</v>
      </c>
      <c r="G36" s="196">
        <v>0.79769999999999996</v>
      </c>
      <c r="H36" s="140">
        <v>0.55669029590728236</v>
      </c>
      <c r="I36" s="54" t="s">
        <v>49</v>
      </c>
      <c r="J36" s="54" t="s">
        <v>49</v>
      </c>
      <c r="M36" s="52" t="s">
        <v>59</v>
      </c>
      <c r="N36" s="52" t="s">
        <v>60</v>
      </c>
      <c r="O36" s="195" t="s">
        <v>84</v>
      </c>
      <c r="P36" s="137" t="s">
        <v>60</v>
      </c>
      <c r="Q36" s="140">
        <v>25.274147507933044</v>
      </c>
      <c r="R36" s="196">
        <v>0.79769999999999996</v>
      </c>
      <c r="S36" s="140">
        <v>0.69688518811213473</v>
      </c>
      <c r="T36" s="54" t="s">
        <v>49</v>
      </c>
      <c r="U36" s="54" t="s">
        <v>49</v>
      </c>
    </row>
    <row r="37" spans="2:21" x14ac:dyDescent="0.2">
      <c r="B37" s="52" t="s">
        <v>60</v>
      </c>
      <c r="C37" s="52" t="s">
        <v>60</v>
      </c>
      <c r="D37" s="195"/>
      <c r="E37" s="137" t="s">
        <v>60</v>
      </c>
      <c r="F37" s="140">
        <v>5.8274201826584493</v>
      </c>
      <c r="G37" s="196"/>
      <c r="H37" s="140">
        <v>0.5086871563537898</v>
      </c>
      <c r="I37" s="54" t="s">
        <v>49</v>
      </c>
      <c r="J37" s="54" t="s">
        <v>49</v>
      </c>
      <c r="M37" s="52" t="s">
        <v>60</v>
      </c>
      <c r="N37" s="52" t="s">
        <v>60</v>
      </c>
      <c r="O37" s="195"/>
      <c r="P37" s="137" t="s">
        <v>60</v>
      </c>
      <c r="Q37" s="140">
        <v>0.65074622073799937</v>
      </c>
      <c r="R37" s="196"/>
      <c r="S37" s="140">
        <v>0.46980448983534684</v>
      </c>
      <c r="T37" s="54" t="s">
        <v>49</v>
      </c>
      <c r="U37" s="54" t="s">
        <v>49</v>
      </c>
    </row>
    <row r="38" spans="2:21" x14ac:dyDescent="0.2">
      <c r="B38" s="52" t="s">
        <v>51</v>
      </c>
      <c r="C38" s="52" t="s">
        <v>49</v>
      </c>
      <c r="D38" s="195"/>
      <c r="E38" s="194">
        <v>0.01</v>
      </c>
      <c r="F38" s="140">
        <v>27.94146459527407</v>
      </c>
      <c r="G38" s="196"/>
      <c r="H38" s="140">
        <v>0.81493604161026278</v>
      </c>
      <c r="I38" s="54" t="s">
        <v>50</v>
      </c>
      <c r="J38" s="54" t="s">
        <v>50</v>
      </c>
      <c r="M38" s="52" t="s">
        <v>51</v>
      </c>
      <c r="N38" s="52" t="s">
        <v>49</v>
      </c>
      <c r="O38" s="195"/>
      <c r="P38" s="194">
        <v>0.01</v>
      </c>
      <c r="Q38" s="140">
        <v>1.6206983455118517E-2</v>
      </c>
      <c r="R38" s="196"/>
      <c r="S38" s="140">
        <v>0.90865463247762557</v>
      </c>
      <c r="T38" s="54" t="s">
        <v>50</v>
      </c>
      <c r="U38" s="54" t="s">
        <v>50</v>
      </c>
    </row>
    <row r="39" spans="2:21" x14ac:dyDescent="0.2">
      <c r="B39" s="52" t="s">
        <v>51</v>
      </c>
      <c r="C39" s="52" t="s">
        <v>50</v>
      </c>
      <c r="D39" s="195"/>
      <c r="E39" s="194"/>
      <c r="F39" s="140">
        <v>37.098081636841236</v>
      </c>
      <c r="G39" s="196"/>
      <c r="H39" s="140">
        <v>0.69010738934703963</v>
      </c>
      <c r="I39" s="54" t="s">
        <v>49</v>
      </c>
      <c r="J39" s="54" t="s">
        <v>49</v>
      </c>
      <c r="M39" s="52" t="s">
        <v>51</v>
      </c>
      <c r="N39" s="52" t="s">
        <v>50</v>
      </c>
      <c r="O39" s="195"/>
      <c r="P39" s="194"/>
      <c r="Q39" s="140">
        <v>3.8419168499144472E-2</v>
      </c>
      <c r="R39" s="196"/>
      <c r="S39" s="140">
        <v>0.72346733812920894</v>
      </c>
      <c r="T39" s="54" t="s">
        <v>49</v>
      </c>
      <c r="U39" s="54" t="s">
        <v>49</v>
      </c>
    </row>
    <row r="40" spans="2:21" x14ac:dyDescent="0.2">
      <c r="B40" s="52" t="s">
        <v>47</v>
      </c>
      <c r="C40" s="52" t="s">
        <v>49</v>
      </c>
      <c r="D40" s="195"/>
      <c r="E40" s="194"/>
      <c r="F40" s="140">
        <v>71.04769544335511</v>
      </c>
      <c r="G40" s="196"/>
      <c r="H40" s="140">
        <v>0.77141910862202512</v>
      </c>
      <c r="I40" s="54" t="s">
        <v>49</v>
      </c>
      <c r="J40" s="54" t="s">
        <v>49</v>
      </c>
      <c r="M40" s="52" t="s">
        <v>47</v>
      </c>
      <c r="N40" s="52" t="s">
        <v>49</v>
      </c>
      <c r="O40" s="195"/>
      <c r="P40" s="194"/>
      <c r="Q40" s="140">
        <v>1.93506916804413E-2</v>
      </c>
      <c r="R40" s="196"/>
      <c r="S40" s="140">
        <v>0.49124593391502641</v>
      </c>
      <c r="T40" s="54" t="s">
        <v>49</v>
      </c>
      <c r="U40" s="54" t="s">
        <v>49</v>
      </c>
    </row>
    <row r="41" spans="2:21" x14ac:dyDescent="0.2">
      <c r="B41" s="52" t="s">
        <v>47</v>
      </c>
      <c r="C41" s="52" t="s">
        <v>50</v>
      </c>
      <c r="D41" s="195"/>
      <c r="E41" s="194"/>
      <c r="F41" s="140">
        <v>1076.1645019879525</v>
      </c>
      <c r="G41" s="196"/>
      <c r="H41" s="140">
        <v>0.75031507655824181</v>
      </c>
      <c r="I41" s="54" t="s">
        <v>49</v>
      </c>
      <c r="J41" s="54" t="s">
        <v>49</v>
      </c>
      <c r="M41" s="52" t="s">
        <v>47</v>
      </c>
      <c r="N41" s="52" t="s">
        <v>50</v>
      </c>
      <c r="O41" s="195"/>
      <c r="P41" s="194"/>
      <c r="Q41" s="140">
        <v>5.539644177369833E-3</v>
      </c>
      <c r="R41" s="196"/>
      <c r="S41" s="140">
        <v>0.62638093002161899</v>
      </c>
      <c r="T41" s="54" t="s">
        <v>49</v>
      </c>
      <c r="U41" s="54" t="s">
        <v>49</v>
      </c>
    </row>
    <row r="42" spans="2:21" x14ac:dyDescent="0.2">
      <c r="B42" s="52" t="s">
        <v>51</v>
      </c>
      <c r="C42" s="52" t="s">
        <v>49</v>
      </c>
      <c r="D42" s="195"/>
      <c r="E42" s="183">
        <v>0.05</v>
      </c>
      <c r="F42" s="140">
        <v>13.185557823168455</v>
      </c>
      <c r="G42" s="197">
        <v>0.74570000000000003</v>
      </c>
      <c r="H42" s="140">
        <v>0.5707066889884429</v>
      </c>
      <c r="I42" s="54" t="s">
        <v>49</v>
      </c>
      <c r="J42" s="54" t="s">
        <v>49</v>
      </c>
      <c r="M42" s="52" t="s">
        <v>51</v>
      </c>
      <c r="N42" s="52" t="s">
        <v>49</v>
      </c>
      <c r="O42" s="195"/>
      <c r="P42" s="183">
        <v>0.05</v>
      </c>
      <c r="Q42" s="140">
        <v>4.0316223059543471E-4</v>
      </c>
      <c r="R42" s="197">
        <v>0.74570000000000003</v>
      </c>
      <c r="S42" s="140">
        <v>0.6571007170708959</v>
      </c>
      <c r="T42" s="54" t="s">
        <v>49</v>
      </c>
      <c r="U42" s="54" t="s">
        <v>49</v>
      </c>
    </row>
    <row r="43" spans="2:21" x14ac:dyDescent="0.2">
      <c r="B43" s="52" t="s">
        <v>51</v>
      </c>
      <c r="C43" s="52" t="s">
        <v>50</v>
      </c>
      <c r="D43" s="195"/>
      <c r="E43" s="183"/>
      <c r="F43" s="140">
        <v>167.20562332426212</v>
      </c>
      <c r="G43" s="197"/>
      <c r="H43" s="140">
        <v>0.72643184802447303</v>
      </c>
      <c r="I43" s="54" t="s">
        <v>49</v>
      </c>
      <c r="J43" s="54" t="s">
        <v>49</v>
      </c>
      <c r="M43" s="52" t="s">
        <v>51</v>
      </c>
      <c r="N43" s="52" t="s">
        <v>50</v>
      </c>
      <c r="O43" s="195"/>
      <c r="P43" s="183"/>
      <c r="Q43" s="140">
        <v>7.0951840926103502E-4</v>
      </c>
      <c r="R43" s="197"/>
      <c r="S43" s="140">
        <v>0.80331428966086704</v>
      </c>
      <c r="T43" s="54" t="s">
        <v>50</v>
      </c>
      <c r="U43" s="54" t="s">
        <v>50</v>
      </c>
    </row>
    <row r="44" spans="2:21" x14ac:dyDescent="0.2">
      <c r="B44" s="52" t="s">
        <v>47</v>
      </c>
      <c r="C44" s="52" t="s">
        <v>49</v>
      </c>
      <c r="D44" s="195"/>
      <c r="E44" s="183"/>
      <c r="F44" s="140">
        <v>11.350256071045036</v>
      </c>
      <c r="G44" s="197"/>
      <c r="H44" s="140">
        <v>0.80287537985215274</v>
      </c>
      <c r="I44" s="54" t="s">
        <v>50</v>
      </c>
      <c r="J44" s="54" t="s">
        <v>50</v>
      </c>
      <c r="M44" s="52" t="s">
        <v>47</v>
      </c>
      <c r="N44" s="52" t="s">
        <v>49</v>
      </c>
      <c r="O44" s="195"/>
      <c r="P44" s="183"/>
      <c r="Q44" s="140">
        <v>2.0863133508629414E-3</v>
      </c>
      <c r="R44" s="197"/>
      <c r="S44" s="140">
        <v>0.37035437753976852</v>
      </c>
      <c r="T44" s="54" t="s">
        <v>49</v>
      </c>
      <c r="U44" s="54" t="s">
        <v>49</v>
      </c>
    </row>
    <row r="45" spans="2:21" x14ac:dyDescent="0.2">
      <c r="B45" s="52" t="s">
        <v>47</v>
      </c>
      <c r="C45" s="52" t="s">
        <v>50</v>
      </c>
      <c r="D45" s="195"/>
      <c r="E45" s="183"/>
      <c r="F45" s="140">
        <v>6.7141051509878409</v>
      </c>
      <c r="G45" s="197"/>
      <c r="H45" s="140">
        <v>0.90560819667472292</v>
      </c>
      <c r="I45" s="54" t="s">
        <v>50</v>
      </c>
      <c r="J45" s="54" t="s">
        <v>50</v>
      </c>
      <c r="M45" s="52" t="s">
        <v>47</v>
      </c>
      <c r="N45" s="52" t="s">
        <v>50</v>
      </c>
      <c r="O45" s="195"/>
      <c r="P45" s="183"/>
      <c r="Q45" s="140">
        <v>2.4677911576048159E-3</v>
      </c>
      <c r="R45" s="197"/>
      <c r="S45" s="140">
        <v>0.51256362771128849</v>
      </c>
      <c r="T45" s="54" t="s">
        <v>49</v>
      </c>
      <c r="U45" s="54" t="s">
        <v>49</v>
      </c>
    </row>
    <row r="46" spans="2:21" x14ac:dyDescent="0.2">
      <c r="B46" s="52" t="s">
        <v>51</v>
      </c>
      <c r="C46" s="52" t="s">
        <v>49</v>
      </c>
      <c r="D46" s="195"/>
      <c r="E46" s="183">
        <v>0.1</v>
      </c>
      <c r="F46" s="140">
        <v>46.12888282213828</v>
      </c>
      <c r="G46" s="198">
        <v>0.79769999999999996</v>
      </c>
      <c r="H46" s="140">
        <v>0.91248972855265875</v>
      </c>
      <c r="I46" s="54" t="s">
        <v>50</v>
      </c>
      <c r="J46" s="54" t="s">
        <v>50</v>
      </c>
      <c r="M46" s="52" t="s">
        <v>51</v>
      </c>
      <c r="N46" s="52" t="s">
        <v>49</v>
      </c>
      <c r="O46" s="195"/>
      <c r="P46" s="183">
        <v>0.1</v>
      </c>
      <c r="Q46" s="140">
        <v>9.0684204537382629E-3</v>
      </c>
      <c r="R46" s="198">
        <v>0.79769999999999996</v>
      </c>
      <c r="S46" s="140">
        <v>0.3979359220674088</v>
      </c>
      <c r="T46" s="54" t="s">
        <v>49</v>
      </c>
      <c r="U46" s="54" t="s">
        <v>49</v>
      </c>
    </row>
    <row r="47" spans="2:21" x14ac:dyDescent="0.2">
      <c r="B47" s="52" t="s">
        <v>51</v>
      </c>
      <c r="C47" s="52" t="s">
        <v>50</v>
      </c>
      <c r="D47" s="195"/>
      <c r="E47" s="183"/>
      <c r="F47" s="140">
        <v>11.610511124503791</v>
      </c>
      <c r="G47" s="199"/>
      <c r="H47" s="140">
        <v>0.66814554294722583</v>
      </c>
      <c r="I47" s="54" t="s">
        <v>49</v>
      </c>
      <c r="J47" s="54" t="s">
        <v>49</v>
      </c>
      <c r="M47" s="52" t="s">
        <v>51</v>
      </c>
      <c r="N47" s="52" t="s">
        <v>50</v>
      </c>
      <c r="O47" s="195"/>
      <c r="P47" s="183"/>
      <c r="Q47" s="140">
        <v>0.54107702145332459</v>
      </c>
      <c r="R47" s="199"/>
      <c r="S47" s="140">
        <v>0.64223386486217837</v>
      </c>
      <c r="T47" s="54" t="s">
        <v>49</v>
      </c>
      <c r="U47" s="54" t="s">
        <v>49</v>
      </c>
    </row>
    <row r="48" spans="2:21" x14ac:dyDescent="0.2">
      <c r="B48" s="52" t="s">
        <v>47</v>
      </c>
      <c r="C48" s="52" t="s">
        <v>49</v>
      </c>
      <c r="D48" s="195"/>
      <c r="E48" s="183"/>
      <c r="F48" s="140">
        <v>4.6096080785658318</v>
      </c>
      <c r="G48" s="199"/>
      <c r="H48" s="140">
        <v>0.62949727518053777</v>
      </c>
      <c r="I48" s="54" t="s">
        <v>49</v>
      </c>
      <c r="J48" s="54" t="s">
        <v>49</v>
      </c>
      <c r="M48" s="52" t="s">
        <v>47</v>
      </c>
      <c r="N48" s="52" t="s">
        <v>49</v>
      </c>
      <c r="O48" s="195"/>
      <c r="P48" s="183"/>
      <c r="Q48" s="140">
        <v>8.796222764285023</v>
      </c>
      <c r="R48" s="199"/>
      <c r="S48" s="140">
        <v>0.55234699998178916</v>
      </c>
      <c r="T48" s="54" t="s">
        <v>49</v>
      </c>
      <c r="U48" s="54" t="s">
        <v>49</v>
      </c>
    </row>
    <row r="49" spans="2:21" x14ac:dyDescent="0.2">
      <c r="B49" s="52" t="s">
        <v>47</v>
      </c>
      <c r="C49" s="52" t="s">
        <v>50</v>
      </c>
      <c r="D49" s="195"/>
      <c r="E49" s="183"/>
      <c r="F49" s="140">
        <v>33.066301479086292</v>
      </c>
      <c r="G49" s="199"/>
      <c r="H49" s="140">
        <v>0.42671383474311364</v>
      </c>
      <c r="I49" s="54" t="s">
        <v>49</v>
      </c>
      <c r="J49" s="54" t="s">
        <v>49</v>
      </c>
      <c r="M49" s="52" t="s">
        <v>47</v>
      </c>
      <c r="N49" s="52" t="s">
        <v>50</v>
      </c>
      <c r="O49" s="195"/>
      <c r="P49" s="183"/>
      <c r="Q49" s="140">
        <v>7.2262680641813071E-2</v>
      </c>
      <c r="R49" s="199"/>
      <c r="S49" s="140">
        <v>0.6729486392766002</v>
      </c>
      <c r="T49" s="54" t="s">
        <v>49</v>
      </c>
      <c r="U49" s="54" t="s">
        <v>49</v>
      </c>
    </row>
    <row r="50" spans="2:21" x14ac:dyDescent="0.2">
      <c r="B50" s="52" t="s">
        <v>59</v>
      </c>
      <c r="C50" s="52" t="s">
        <v>60</v>
      </c>
      <c r="D50" s="195">
        <v>60</v>
      </c>
      <c r="E50" s="137" t="s">
        <v>60</v>
      </c>
      <c r="F50" s="140">
        <v>1033.0904997065068</v>
      </c>
      <c r="G50" s="199"/>
      <c r="H50" s="140">
        <v>0.55669029590728236</v>
      </c>
      <c r="I50" s="54" t="s">
        <v>49</v>
      </c>
      <c r="J50" s="54" t="s">
        <v>49</v>
      </c>
      <c r="M50" s="52" t="s">
        <v>59</v>
      </c>
      <c r="N50" s="52" t="s">
        <v>60</v>
      </c>
      <c r="O50" s="195">
        <v>60</v>
      </c>
      <c r="P50" s="137" t="s">
        <v>60</v>
      </c>
      <c r="Q50" s="140">
        <v>18.69310595351774</v>
      </c>
      <c r="R50" s="199"/>
      <c r="S50" s="140">
        <v>0.73216546003894911</v>
      </c>
      <c r="T50" s="54" t="s">
        <v>49</v>
      </c>
      <c r="U50" s="54" t="s">
        <v>49</v>
      </c>
    </row>
    <row r="51" spans="2:21" x14ac:dyDescent="0.2">
      <c r="B51" s="52" t="s">
        <v>60</v>
      </c>
      <c r="C51" s="52" t="s">
        <v>60</v>
      </c>
      <c r="D51" s="195"/>
      <c r="E51" s="137" t="s">
        <v>60</v>
      </c>
      <c r="F51" s="140">
        <v>400.53459903139515</v>
      </c>
      <c r="G51" s="199"/>
      <c r="H51" s="140">
        <v>0.5086871563537898</v>
      </c>
      <c r="I51" s="54" t="s">
        <v>49</v>
      </c>
      <c r="J51" s="54" t="s">
        <v>49</v>
      </c>
      <c r="M51" s="52" t="s">
        <v>60</v>
      </c>
      <c r="N51" s="52" t="s">
        <v>60</v>
      </c>
      <c r="O51" s="195"/>
      <c r="P51" s="137" t="s">
        <v>60</v>
      </c>
      <c r="Q51" s="140">
        <v>1376.3898563846421</v>
      </c>
      <c r="R51" s="199"/>
      <c r="S51" s="140">
        <v>0.73324365374948519</v>
      </c>
      <c r="T51" s="54" t="s">
        <v>49</v>
      </c>
      <c r="U51" s="54" t="s">
        <v>49</v>
      </c>
    </row>
    <row r="52" spans="2:21" x14ac:dyDescent="0.2">
      <c r="B52" s="52" t="s">
        <v>51</v>
      </c>
      <c r="C52" s="52" t="s">
        <v>49</v>
      </c>
      <c r="D52" s="195"/>
      <c r="E52" s="194">
        <v>0.01</v>
      </c>
      <c r="F52" s="140">
        <v>1.6388098274620444</v>
      </c>
      <c r="G52" s="199"/>
      <c r="H52" s="140">
        <v>0.85172791993416519</v>
      </c>
      <c r="I52" s="54" t="s">
        <v>50</v>
      </c>
      <c r="J52" s="54" t="s">
        <v>50</v>
      </c>
      <c r="M52" s="52" t="s">
        <v>51</v>
      </c>
      <c r="N52" s="52" t="s">
        <v>49</v>
      </c>
      <c r="O52" s="195"/>
      <c r="P52" s="194">
        <v>0.01</v>
      </c>
      <c r="Q52" s="140">
        <v>1.3342772689337801E-2</v>
      </c>
      <c r="R52" s="199"/>
      <c r="S52" s="140">
        <v>0.90662501419896957</v>
      </c>
      <c r="T52" s="54" t="s">
        <v>50</v>
      </c>
      <c r="U52" s="54" t="s">
        <v>50</v>
      </c>
    </row>
    <row r="53" spans="2:21" x14ac:dyDescent="0.2">
      <c r="B53" s="52" t="s">
        <v>51</v>
      </c>
      <c r="C53" s="52" t="s">
        <v>50</v>
      </c>
      <c r="D53" s="195"/>
      <c r="E53" s="194"/>
      <c r="F53" s="140">
        <v>225.98943103659636</v>
      </c>
      <c r="G53" s="199"/>
      <c r="H53" s="140">
        <v>0.71783990776663265</v>
      </c>
      <c r="I53" s="54" t="s">
        <v>49</v>
      </c>
      <c r="J53" s="54" t="s">
        <v>49</v>
      </c>
      <c r="M53" s="52" t="s">
        <v>51</v>
      </c>
      <c r="N53" s="52" t="s">
        <v>50</v>
      </c>
      <c r="O53" s="195"/>
      <c r="P53" s="194"/>
      <c r="Q53" s="140">
        <v>1.9259738184159436E-3</v>
      </c>
      <c r="R53" s="199"/>
      <c r="S53" s="140">
        <v>0.64808840774103926</v>
      </c>
      <c r="T53" s="54" t="s">
        <v>49</v>
      </c>
      <c r="U53" s="54" t="s">
        <v>49</v>
      </c>
    </row>
    <row r="54" spans="2:21" x14ac:dyDescent="0.2">
      <c r="B54" s="52" t="s">
        <v>47</v>
      </c>
      <c r="C54" s="52" t="s">
        <v>49</v>
      </c>
      <c r="D54" s="195"/>
      <c r="E54" s="194"/>
      <c r="F54" s="140">
        <v>90.309339037786444</v>
      </c>
      <c r="G54" s="199"/>
      <c r="H54" s="140">
        <v>0.61918456627593765</v>
      </c>
      <c r="I54" s="54" t="s">
        <v>49</v>
      </c>
      <c r="J54" s="54" t="s">
        <v>49</v>
      </c>
      <c r="M54" s="52" t="s">
        <v>47</v>
      </c>
      <c r="N54" s="52" t="s">
        <v>49</v>
      </c>
      <c r="O54" s="195"/>
      <c r="P54" s="194"/>
      <c r="Q54" s="140">
        <v>2.1589950424926114E-3</v>
      </c>
      <c r="R54" s="199"/>
      <c r="S54" s="140">
        <v>0.50002531233053882</v>
      </c>
      <c r="T54" s="54" t="s">
        <v>49</v>
      </c>
      <c r="U54" s="54" t="s">
        <v>49</v>
      </c>
    </row>
    <row r="55" spans="2:21" x14ac:dyDescent="0.2">
      <c r="B55" s="52" t="s">
        <v>47</v>
      </c>
      <c r="C55" s="52" t="s">
        <v>50</v>
      </c>
      <c r="D55" s="195"/>
      <c r="E55" s="194"/>
      <c r="F55" s="140">
        <v>6012.004441272331</v>
      </c>
      <c r="G55" s="200"/>
      <c r="H55" s="140">
        <v>0.8030438727252075</v>
      </c>
      <c r="I55" s="54" t="s">
        <v>50</v>
      </c>
      <c r="J55" s="54" t="s">
        <v>50</v>
      </c>
      <c r="M55" s="52" t="s">
        <v>47</v>
      </c>
      <c r="N55" s="52" t="s">
        <v>50</v>
      </c>
      <c r="O55" s="195"/>
      <c r="P55" s="194"/>
      <c r="Q55" s="140">
        <v>1.6701445553310526E-3</v>
      </c>
      <c r="R55" s="200"/>
      <c r="S55" s="140">
        <v>0.56692373281251063</v>
      </c>
      <c r="T55" s="54" t="s">
        <v>49</v>
      </c>
      <c r="U55" s="54" t="s">
        <v>49</v>
      </c>
    </row>
    <row r="56" spans="2:21" x14ac:dyDescent="0.2">
      <c r="B56" s="52" t="s">
        <v>51</v>
      </c>
      <c r="C56" s="52" t="s">
        <v>49</v>
      </c>
      <c r="D56" s="195"/>
      <c r="E56" s="183">
        <v>0.05</v>
      </c>
      <c r="F56" s="140">
        <v>55.148968462338608</v>
      </c>
      <c r="G56" s="198">
        <v>0.65300000000000002</v>
      </c>
      <c r="H56" s="140">
        <v>0.76909002669793425</v>
      </c>
      <c r="I56" s="54" t="s">
        <v>50</v>
      </c>
      <c r="J56" s="54" t="s">
        <v>50</v>
      </c>
      <c r="M56" s="52" t="s">
        <v>51</v>
      </c>
      <c r="N56" s="52" t="s">
        <v>49</v>
      </c>
      <c r="O56" s="195"/>
      <c r="P56" s="183">
        <v>0.05</v>
      </c>
      <c r="Q56" s="140">
        <v>7.6920977474593741E-2</v>
      </c>
      <c r="R56" s="198">
        <v>0.65300000000000002</v>
      </c>
      <c r="S56" s="140">
        <v>0.53323301140319024</v>
      </c>
      <c r="T56" s="54" t="s">
        <v>49</v>
      </c>
      <c r="U56" s="54" t="s">
        <v>49</v>
      </c>
    </row>
    <row r="57" spans="2:21" x14ac:dyDescent="0.2">
      <c r="B57" s="52" t="s">
        <v>51</v>
      </c>
      <c r="C57" s="52" t="s">
        <v>50</v>
      </c>
      <c r="D57" s="195"/>
      <c r="E57" s="183"/>
      <c r="F57" s="140">
        <v>123.80564512353607</v>
      </c>
      <c r="G57" s="199"/>
      <c r="H57" s="140">
        <v>0.7282496590793196</v>
      </c>
      <c r="I57" s="54" t="s">
        <v>50</v>
      </c>
      <c r="J57" s="54" t="s">
        <v>50</v>
      </c>
      <c r="M57" s="52" t="s">
        <v>51</v>
      </c>
      <c r="N57" s="52" t="s">
        <v>50</v>
      </c>
      <c r="O57" s="195"/>
      <c r="P57" s="183"/>
      <c r="Q57" s="140">
        <v>4.4031945958926288E-2</v>
      </c>
      <c r="R57" s="199"/>
      <c r="S57" s="140">
        <v>0.18696622157430001</v>
      </c>
      <c r="T57" s="54" t="s">
        <v>49</v>
      </c>
      <c r="U57" s="54" t="s">
        <v>49</v>
      </c>
    </row>
    <row r="58" spans="2:21" x14ac:dyDescent="0.2">
      <c r="B58" s="52" t="s">
        <v>47</v>
      </c>
      <c r="C58" s="52" t="s">
        <v>49</v>
      </c>
      <c r="D58" s="195"/>
      <c r="E58" s="183"/>
      <c r="F58" s="140">
        <v>121.67041691903941</v>
      </c>
      <c r="G58" s="199"/>
      <c r="H58" s="140">
        <v>0.81673429124038943</v>
      </c>
      <c r="I58" s="54" t="s">
        <v>50</v>
      </c>
      <c r="J58" s="54" t="s">
        <v>50</v>
      </c>
      <c r="M58" s="52" t="s">
        <v>47</v>
      </c>
      <c r="N58" s="52" t="s">
        <v>49</v>
      </c>
      <c r="O58" s="195"/>
      <c r="P58" s="183"/>
      <c r="Q58" s="140">
        <v>0.50334936603397507</v>
      </c>
      <c r="R58" s="199"/>
      <c r="S58" s="140">
        <v>0.39371332402404108</v>
      </c>
      <c r="T58" s="54" t="s">
        <v>49</v>
      </c>
      <c r="U58" s="54" t="s">
        <v>49</v>
      </c>
    </row>
    <row r="59" spans="2:21" x14ac:dyDescent="0.2">
      <c r="B59" s="52" t="s">
        <v>47</v>
      </c>
      <c r="C59" s="52" t="s">
        <v>50</v>
      </c>
      <c r="D59" s="195"/>
      <c r="E59" s="183"/>
      <c r="F59" s="140">
        <v>106.42069391338406</v>
      </c>
      <c r="G59" s="200"/>
      <c r="H59" s="140">
        <v>0.79454994995432393</v>
      </c>
      <c r="I59" s="54" t="s">
        <v>50</v>
      </c>
      <c r="J59" s="54" t="s">
        <v>50</v>
      </c>
      <c r="M59" s="52" t="s">
        <v>47</v>
      </c>
      <c r="N59" s="52" t="s">
        <v>50</v>
      </c>
      <c r="O59" s="195"/>
      <c r="P59" s="183"/>
      <c r="Q59" s="140">
        <v>0.29466290358078734</v>
      </c>
      <c r="R59" s="200"/>
      <c r="S59" s="140">
        <v>0.40376429806398473</v>
      </c>
      <c r="T59" s="54" t="s">
        <v>49</v>
      </c>
      <c r="U59" s="54" t="s">
        <v>49</v>
      </c>
    </row>
    <row r="60" spans="2:21" x14ac:dyDescent="0.2">
      <c r="B60" s="52" t="s">
        <v>51</v>
      </c>
      <c r="C60" s="52" t="s">
        <v>49</v>
      </c>
      <c r="D60" s="195"/>
      <c r="E60" s="183">
        <v>0.1</v>
      </c>
      <c r="F60" s="140">
        <v>1031.5998642323627</v>
      </c>
      <c r="G60" s="197">
        <v>0.79769999999999996</v>
      </c>
      <c r="H60" s="140">
        <v>0.70430929282228694</v>
      </c>
      <c r="I60" s="54" t="s">
        <v>49</v>
      </c>
      <c r="J60" s="54" t="s">
        <v>49</v>
      </c>
      <c r="M60" s="52" t="s">
        <v>51</v>
      </c>
      <c r="N60" s="52" t="s">
        <v>49</v>
      </c>
      <c r="O60" s="195"/>
      <c r="P60" s="183">
        <v>0.1</v>
      </c>
      <c r="Q60" s="140">
        <v>3.7272242925328554E-2</v>
      </c>
      <c r="R60" s="197">
        <v>0.79769999999999996</v>
      </c>
      <c r="S60" s="140">
        <v>0.66960316822111898</v>
      </c>
      <c r="T60" s="54" t="s">
        <v>49</v>
      </c>
      <c r="U60" s="54" t="s">
        <v>49</v>
      </c>
    </row>
    <row r="61" spans="2:21" x14ac:dyDescent="0.2">
      <c r="B61" s="52" t="s">
        <v>51</v>
      </c>
      <c r="C61" s="52" t="s">
        <v>50</v>
      </c>
      <c r="D61" s="195"/>
      <c r="E61" s="183"/>
      <c r="F61" s="140">
        <v>503.54242164091619</v>
      </c>
      <c r="G61" s="197"/>
      <c r="H61" s="140">
        <v>4.3770940608780701E-2</v>
      </c>
      <c r="I61" s="54" t="s">
        <v>49</v>
      </c>
      <c r="J61" s="54" t="s">
        <v>49</v>
      </c>
      <c r="M61" s="52" t="s">
        <v>51</v>
      </c>
      <c r="N61" s="52" t="s">
        <v>50</v>
      </c>
      <c r="O61" s="195"/>
      <c r="P61" s="183"/>
      <c r="Q61" s="140">
        <v>2.210057372123533E-2</v>
      </c>
      <c r="R61" s="197"/>
      <c r="S61" s="140">
        <v>0.47442955644984103</v>
      </c>
      <c r="T61" s="54" t="s">
        <v>49</v>
      </c>
      <c r="U61" s="54" t="s">
        <v>49</v>
      </c>
    </row>
    <row r="62" spans="2:21" x14ac:dyDescent="0.2">
      <c r="B62" s="52" t="s">
        <v>47</v>
      </c>
      <c r="C62" s="52" t="s">
        <v>49</v>
      </c>
      <c r="D62" s="195"/>
      <c r="E62" s="183"/>
      <c r="F62" s="140">
        <v>102.50961533115488</v>
      </c>
      <c r="G62" s="197"/>
      <c r="H62" s="140">
        <v>0.7132542701088328</v>
      </c>
      <c r="I62" s="54" t="s">
        <v>49</v>
      </c>
      <c r="J62" s="54" t="s">
        <v>49</v>
      </c>
      <c r="M62" s="52" t="s">
        <v>47</v>
      </c>
      <c r="N62" s="52" t="s">
        <v>49</v>
      </c>
      <c r="O62" s="195"/>
      <c r="P62" s="183"/>
      <c r="Q62" s="140">
        <v>0.28203838650152074</v>
      </c>
      <c r="R62" s="197"/>
      <c r="S62" s="140">
        <v>0.8214717233828942</v>
      </c>
      <c r="T62" s="54" t="s">
        <v>50</v>
      </c>
      <c r="U62" s="54" t="s">
        <v>50</v>
      </c>
    </row>
    <row r="63" spans="2:21" x14ac:dyDescent="0.2">
      <c r="B63" s="52" t="s">
        <v>47</v>
      </c>
      <c r="C63" s="52" t="s">
        <v>50</v>
      </c>
      <c r="D63" s="195"/>
      <c r="E63" s="183"/>
      <c r="F63" s="140">
        <v>6.2374086818160377</v>
      </c>
      <c r="G63" s="197"/>
      <c r="H63" s="140">
        <v>0.11853670362714543</v>
      </c>
      <c r="I63" s="54" t="s">
        <v>49</v>
      </c>
      <c r="J63" s="54" t="s">
        <v>49</v>
      </c>
      <c r="M63" s="52" t="s">
        <v>47</v>
      </c>
      <c r="N63" s="52" t="s">
        <v>50</v>
      </c>
      <c r="O63" s="195"/>
      <c r="P63" s="183"/>
      <c r="Q63" s="140">
        <v>6.4725997868091759E-2</v>
      </c>
      <c r="R63" s="197"/>
      <c r="S63" s="140">
        <v>0.35025040724173157</v>
      </c>
      <c r="T63" s="54" t="s">
        <v>49</v>
      </c>
      <c r="U63" s="54" t="s">
        <v>49</v>
      </c>
    </row>
  </sheetData>
  <mergeCells count="60">
    <mergeCell ref="M34:P34"/>
    <mergeCell ref="O36:O49"/>
    <mergeCell ref="R36:R41"/>
    <mergeCell ref="P38:P41"/>
    <mergeCell ref="P42:P45"/>
    <mergeCell ref="R42:R45"/>
    <mergeCell ref="P46:P49"/>
    <mergeCell ref="R46:R55"/>
    <mergeCell ref="O50:O63"/>
    <mergeCell ref="P52:P55"/>
    <mergeCell ref="P56:P59"/>
    <mergeCell ref="R56:R59"/>
    <mergeCell ref="P60:P63"/>
    <mergeCell ref="R60:R63"/>
    <mergeCell ref="D50:D63"/>
    <mergeCell ref="E52:E55"/>
    <mergeCell ref="E56:E59"/>
    <mergeCell ref="E60:E63"/>
    <mergeCell ref="G46:G55"/>
    <mergeCell ref="G56:G59"/>
    <mergeCell ref="G60:G63"/>
    <mergeCell ref="E42:E45"/>
    <mergeCell ref="E46:E49"/>
    <mergeCell ref="D36:D49"/>
    <mergeCell ref="G36:G41"/>
    <mergeCell ref="B34:E34"/>
    <mergeCell ref="G42:G45"/>
    <mergeCell ref="E38:E41"/>
    <mergeCell ref="D20:D23"/>
    <mergeCell ref="R10:R11"/>
    <mergeCell ref="R12:R15"/>
    <mergeCell ref="D24:D27"/>
    <mergeCell ref="E24:E31"/>
    <mergeCell ref="D28:D31"/>
    <mergeCell ref="O16:O19"/>
    <mergeCell ref="D16:D19"/>
    <mergeCell ref="E16:E23"/>
    <mergeCell ref="M2:P2"/>
    <mergeCell ref="O4:O9"/>
    <mergeCell ref="P6:P9"/>
    <mergeCell ref="O10:O15"/>
    <mergeCell ref="P12:P15"/>
    <mergeCell ref="B2:E2"/>
    <mergeCell ref="D4:D9"/>
    <mergeCell ref="E6:E9"/>
    <mergeCell ref="D10:D15"/>
    <mergeCell ref="E12:E15"/>
    <mergeCell ref="G4:G5"/>
    <mergeCell ref="R4:R5"/>
    <mergeCell ref="G12:G15"/>
    <mergeCell ref="R6:R9"/>
    <mergeCell ref="P16:P23"/>
    <mergeCell ref="O20:O23"/>
    <mergeCell ref="G6:G9"/>
    <mergeCell ref="G10:G11"/>
    <mergeCell ref="G16:G31"/>
    <mergeCell ref="R16:R31"/>
    <mergeCell ref="O24:O27"/>
    <mergeCell ref="P24:P31"/>
    <mergeCell ref="O28:O31"/>
  </mergeCells>
  <pageMargins left="0.7" right="0.7" top="0.75" bottom="0.75" header="0.3" footer="0.3"/>
  <pageSetup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2"/>
  <sheetViews>
    <sheetView tabSelected="1" workbookViewId="0">
      <selection activeCell="K16" sqref="K16"/>
    </sheetView>
  </sheetViews>
  <sheetFormatPr baseColWidth="10" defaultRowHeight="16" x14ac:dyDescent="0.2"/>
  <cols>
    <col min="4" max="4" width="9.6640625" bestFit="1" customWidth="1"/>
    <col min="5" max="5" width="12.1640625" bestFit="1" customWidth="1"/>
    <col min="6" max="6" width="14.6640625" bestFit="1" customWidth="1"/>
    <col min="12" max="12" width="14.6640625" bestFit="1" customWidth="1"/>
  </cols>
  <sheetData>
    <row r="1" spans="2:13" x14ac:dyDescent="0.2">
      <c r="D1" t="s">
        <v>89</v>
      </c>
      <c r="E1" t="s">
        <v>90</v>
      </c>
      <c r="F1" t="s">
        <v>93</v>
      </c>
      <c r="G1" t="s">
        <v>91</v>
      </c>
    </row>
    <row r="2" spans="2:13" x14ac:dyDescent="0.2">
      <c r="B2" t="s">
        <v>75</v>
      </c>
      <c r="D2">
        <v>9.4999999999999998E-3</v>
      </c>
      <c r="E2">
        <v>5</v>
      </c>
      <c r="F2">
        <f>D2/E2</f>
        <v>1.9E-3</v>
      </c>
      <c r="G2">
        <v>3.8</v>
      </c>
      <c r="J2" s="225" t="s">
        <v>52</v>
      </c>
      <c r="K2" s="225"/>
      <c r="L2" s="226" t="s">
        <v>94</v>
      </c>
      <c r="M2" s="226" t="s">
        <v>91</v>
      </c>
    </row>
    <row r="3" spans="2:13" x14ac:dyDescent="0.2">
      <c r="B3" t="s">
        <v>76</v>
      </c>
      <c r="D3">
        <v>1.0999999999999999E-2</v>
      </c>
      <c r="E3">
        <v>6</v>
      </c>
      <c r="F3">
        <f t="shared" ref="F3:F5" si="0">D3/E3</f>
        <v>1.8333333333333333E-3</v>
      </c>
      <c r="G3">
        <v>3.4</v>
      </c>
      <c r="J3" s="227" t="s">
        <v>75</v>
      </c>
      <c r="K3" s="227"/>
      <c r="L3" s="140">
        <v>0.86182479999999995</v>
      </c>
      <c r="M3" s="228">
        <v>3.8</v>
      </c>
    </row>
    <row r="4" spans="2:13" x14ac:dyDescent="0.2">
      <c r="B4" t="s">
        <v>74</v>
      </c>
      <c r="D4">
        <v>1.15E-2</v>
      </c>
      <c r="E4">
        <v>6</v>
      </c>
      <c r="F4">
        <f t="shared" si="0"/>
        <v>1.9166666666666666E-3</v>
      </c>
      <c r="G4">
        <v>5.2</v>
      </c>
      <c r="J4" s="227" t="s">
        <v>76</v>
      </c>
      <c r="K4" s="227"/>
      <c r="L4" s="140">
        <v>0.83158533333333329</v>
      </c>
      <c r="M4" s="228">
        <v>3.4</v>
      </c>
    </row>
    <row r="5" spans="2:13" x14ac:dyDescent="0.2">
      <c r="B5" t="s">
        <v>73</v>
      </c>
      <c r="D5">
        <v>8.5000000000000006E-3</v>
      </c>
      <c r="E5">
        <v>5</v>
      </c>
      <c r="F5">
        <f t="shared" si="0"/>
        <v>1.7000000000000001E-3</v>
      </c>
      <c r="G5">
        <v>5</v>
      </c>
      <c r="J5" s="227" t="s">
        <v>74</v>
      </c>
      <c r="K5" s="227"/>
      <c r="L5" s="140">
        <v>0.86938466666666658</v>
      </c>
      <c r="M5" s="228">
        <v>5.2</v>
      </c>
    </row>
    <row r="6" spans="2:13" x14ac:dyDescent="0.2">
      <c r="J6" s="227" t="s">
        <v>73</v>
      </c>
      <c r="K6" s="227"/>
      <c r="L6" s="140">
        <v>0.77110640000000008</v>
      </c>
      <c r="M6" s="228">
        <v>5</v>
      </c>
    </row>
    <row r="8" spans="2:13" x14ac:dyDescent="0.2">
      <c r="B8" s="225" t="s">
        <v>52</v>
      </c>
      <c r="C8" s="225"/>
      <c r="D8" s="226" t="s">
        <v>95</v>
      </c>
      <c r="E8" s="226" t="s">
        <v>90</v>
      </c>
      <c r="F8" s="226" t="s">
        <v>94</v>
      </c>
      <c r="G8" s="226" t="s">
        <v>91</v>
      </c>
    </row>
    <row r="9" spans="2:13" x14ac:dyDescent="0.2">
      <c r="B9" s="227" t="s">
        <v>75</v>
      </c>
      <c r="C9" s="227"/>
      <c r="D9" s="140">
        <f>D2*453.592</f>
        <v>4.3091239999999997</v>
      </c>
      <c r="E9" s="140">
        <v>5</v>
      </c>
      <c r="F9" s="140">
        <f>D9/E9</f>
        <v>0.86182479999999995</v>
      </c>
      <c r="G9" s="140">
        <v>3.8</v>
      </c>
    </row>
    <row r="10" spans="2:13" x14ac:dyDescent="0.2">
      <c r="B10" s="227" t="s">
        <v>76</v>
      </c>
      <c r="C10" s="227"/>
      <c r="D10" s="140">
        <f t="shared" ref="D10:D12" si="1">D3*453.592</f>
        <v>4.9895119999999995</v>
      </c>
      <c r="E10" s="140">
        <v>6</v>
      </c>
      <c r="F10" s="140">
        <f t="shared" ref="F10:F12" si="2">D10/E10</f>
        <v>0.83158533333333329</v>
      </c>
      <c r="G10" s="140">
        <v>3.4</v>
      </c>
    </row>
    <row r="11" spans="2:13" x14ac:dyDescent="0.2">
      <c r="B11" s="227" t="s">
        <v>74</v>
      </c>
      <c r="C11" s="227"/>
      <c r="D11" s="140">
        <f t="shared" si="1"/>
        <v>5.2163079999999997</v>
      </c>
      <c r="E11" s="140">
        <v>6</v>
      </c>
      <c r="F11" s="140">
        <f t="shared" si="2"/>
        <v>0.86938466666666658</v>
      </c>
      <c r="G11" s="140">
        <v>5.2</v>
      </c>
    </row>
    <row r="12" spans="2:13" x14ac:dyDescent="0.2">
      <c r="B12" s="227" t="s">
        <v>73</v>
      </c>
      <c r="C12" s="227"/>
      <c r="D12" s="140">
        <f t="shared" si="1"/>
        <v>3.8555320000000002</v>
      </c>
      <c r="E12" s="140">
        <v>5</v>
      </c>
      <c r="F12" s="140">
        <f t="shared" si="2"/>
        <v>0.77110640000000008</v>
      </c>
      <c r="G12" s="140">
        <v>5</v>
      </c>
    </row>
  </sheetData>
  <mergeCells count="10">
    <mergeCell ref="B8:C8"/>
    <mergeCell ref="B9:C9"/>
    <mergeCell ref="B10:C10"/>
    <mergeCell ref="B11:C11"/>
    <mergeCell ref="B12:C12"/>
    <mergeCell ref="J2:K2"/>
    <mergeCell ref="J3:K3"/>
    <mergeCell ref="J4:K4"/>
    <mergeCell ref="J5:K5"/>
    <mergeCell ref="J6:K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F66"/>
  <sheetViews>
    <sheetView topLeftCell="F8" zoomScale="84" workbookViewId="0">
      <selection activeCell="O37" sqref="O37:Z66"/>
    </sheetView>
  </sheetViews>
  <sheetFormatPr baseColWidth="10" defaultRowHeight="16" x14ac:dyDescent="0.2"/>
  <cols>
    <col min="3" max="3" width="11.6640625" bestFit="1" customWidth="1"/>
    <col min="4" max="4" width="12.6640625" customWidth="1"/>
    <col min="5" max="5" width="13.1640625" customWidth="1"/>
    <col min="6" max="6" width="11.6640625" bestFit="1" customWidth="1"/>
    <col min="7" max="9" width="11" bestFit="1" customWidth="1"/>
    <col min="10" max="13" width="11" customWidth="1"/>
    <col min="16" max="16" width="12" customWidth="1"/>
    <col min="17" max="17" width="14.33203125" customWidth="1"/>
    <col min="18" max="18" width="15.6640625" customWidth="1"/>
  </cols>
  <sheetData>
    <row r="3" spans="2:26" ht="16" customHeight="1" x14ac:dyDescent="0.2">
      <c r="B3" s="202" t="s">
        <v>81</v>
      </c>
      <c r="C3" s="202"/>
      <c r="D3" s="202"/>
      <c r="E3" s="202"/>
      <c r="F3" s="201" t="s">
        <v>41</v>
      </c>
      <c r="G3" s="201"/>
      <c r="H3" s="201"/>
      <c r="I3" s="201"/>
      <c r="J3" s="201" t="s">
        <v>85</v>
      </c>
      <c r="K3" s="201"/>
      <c r="L3" s="201"/>
      <c r="M3" s="201"/>
      <c r="O3" s="202" t="s">
        <v>83</v>
      </c>
      <c r="P3" s="202"/>
      <c r="Q3" s="202"/>
      <c r="R3" s="202"/>
      <c r="S3" s="201" t="s">
        <v>41</v>
      </c>
      <c r="T3" s="201"/>
      <c r="U3" s="201"/>
      <c r="V3" s="201"/>
      <c r="W3" s="201" t="s">
        <v>85</v>
      </c>
      <c r="X3" s="201"/>
      <c r="Y3" s="201"/>
      <c r="Z3" s="201"/>
    </row>
    <row r="4" spans="2:26" ht="32" x14ac:dyDescent="0.2">
      <c r="B4" s="103" t="s">
        <v>52</v>
      </c>
      <c r="C4" s="103" t="s">
        <v>48</v>
      </c>
      <c r="D4" s="104" t="s">
        <v>46</v>
      </c>
      <c r="E4" s="104" t="s">
        <v>82</v>
      </c>
      <c r="F4" s="105" t="s">
        <v>77</v>
      </c>
      <c r="G4" s="105" t="s">
        <v>78</v>
      </c>
      <c r="H4" s="105" t="s">
        <v>79</v>
      </c>
      <c r="I4" s="105" t="s">
        <v>80</v>
      </c>
      <c r="J4" s="105" t="s">
        <v>77</v>
      </c>
      <c r="K4" s="105" t="s">
        <v>78</v>
      </c>
      <c r="L4" s="105" t="s">
        <v>79</v>
      </c>
      <c r="M4" s="105" t="s">
        <v>80</v>
      </c>
      <c r="O4" s="103" t="s">
        <v>52</v>
      </c>
      <c r="P4" s="103" t="s">
        <v>48</v>
      </c>
      <c r="Q4" s="104" t="s">
        <v>46</v>
      </c>
      <c r="R4" s="104" t="s">
        <v>82</v>
      </c>
      <c r="S4" s="105" t="s">
        <v>77</v>
      </c>
      <c r="T4" s="105" t="s">
        <v>78</v>
      </c>
      <c r="U4" s="105" t="s">
        <v>79</v>
      </c>
      <c r="V4" s="105" t="s">
        <v>80</v>
      </c>
      <c r="W4" s="105" t="s">
        <v>77</v>
      </c>
      <c r="X4" s="105" t="s">
        <v>78</v>
      </c>
      <c r="Y4" s="105" t="s">
        <v>79</v>
      </c>
      <c r="Z4" s="105" t="s">
        <v>80</v>
      </c>
    </row>
    <row r="5" spans="2:26" x14ac:dyDescent="0.2">
      <c r="B5" s="101" t="s">
        <v>59</v>
      </c>
      <c r="C5" s="101" t="s">
        <v>60</v>
      </c>
      <c r="D5" s="148">
        <v>60</v>
      </c>
      <c r="E5" s="99" t="s">
        <v>60</v>
      </c>
      <c r="F5" s="98">
        <v>159.67144147556897</v>
      </c>
      <c r="G5" s="98">
        <v>83.888273791394525</v>
      </c>
      <c r="H5" s="98">
        <v>57.736872729009434</v>
      </c>
      <c r="I5" s="98">
        <v>10.514826560531814</v>
      </c>
      <c r="J5" s="98">
        <v>27.193326864336012</v>
      </c>
      <c r="K5" s="98">
        <v>14.231088612948296</v>
      </c>
      <c r="L5" s="98">
        <v>9.4835830593705825</v>
      </c>
      <c r="M5" s="98">
        <v>1.0729599257757962</v>
      </c>
      <c r="O5" s="101" t="s">
        <v>59</v>
      </c>
      <c r="P5" s="101" t="s">
        <v>60</v>
      </c>
      <c r="Q5" s="148">
        <v>60</v>
      </c>
      <c r="R5" s="99" t="s">
        <v>60</v>
      </c>
      <c r="S5" s="98">
        <v>29.513796214498182</v>
      </c>
      <c r="T5" s="98">
        <v>16.980617355935703</v>
      </c>
      <c r="U5" s="98">
        <v>12.957056449593416</v>
      </c>
      <c r="V5" s="98">
        <v>6.1573339813719583</v>
      </c>
      <c r="W5" s="98">
        <v>17.124765661501399</v>
      </c>
      <c r="X5" s="98">
        <v>8.5865088659102646</v>
      </c>
      <c r="Y5" s="98">
        <v>5.738567462711015</v>
      </c>
      <c r="Z5" s="98">
        <v>0.78594468101548243</v>
      </c>
    </row>
    <row r="6" spans="2:26" x14ac:dyDescent="0.2">
      <c r="B6" s="101" t="s">
        <v>60</v>
      </c>
      <c r="C6" s="101" t="s">
        <v>60</v>
      </c>
      <c r="D6" s="148"/>
      <c r="E6" s="100" t="s">
        <v>60</v>
      </c>
      <c r="F6" s="14">
        <v>127.93665723128426</v>
      </c>
      <c r="G6" s="98">
        <v>66.781483348224754</v>
      </c>
      <c r="H6" s="98">
        <v>46.93927507098838</v>
      </c>
      <c r="I6" s="98">
        <v>8.684918529887792</v>
      </c>
      <c r="J6" s="14">
        <v>3.4826933631777233</v>
      </c>
      <c r="K6" s="98">
        <v>1.4081660691696671</v>
      </c>
      <c r="L6" s="98">
        <v>2.1255377685801427</v>
      </c>
      <c r="M6" s="98">
        <v>0.25121784883677328</v>
      </c>
      <c r="O6" s="101" t="s">
        <v>60</v>
      </c>
      <c r="P6" s="101" t="s">
        <v>60</v>
      </c>
      <c r="Q6" s="148"/>
      <c r="R6" s="100" t="s">
        <v>60</v>
      </c>
      <c r="S6" s="14">
        <v>22.604403091679611</v>
      </c>
      <c r="T6" s="98">
        <v>13.880394343494872</v>
      </c>
      <c r="U6" s="98">
        <v>11.401084494172046</v>
      </c>
      <c r="V6" s="98">
        <v>5.4708779403174495</v>
      </c>
      <c r="W6" s="14">
        <v>31.768366770723425</v>
      </c>
      <c r="X6" s="98">
        <v>16.200754877042886</v>
      </c>
      <c r="Y6" s="98">
        <v>10.111739654571656</v>
      </c>
      <c r="Z6" s="98">
        <v>1.5649254543178577</v>
      </c>
    </row>
    <row r="7" spans="2:26" x14ac:dyDescent="0.2">
      <c r="B7" s="101" t="s">
        <v>51</v>
      </c>
      <c r="C7" s="101" t="s">
        <v>49</v>
      </c>
      <c r="D7" s="148"/>
      <c r="E7" s="203">
        <v>0.05</v>
      </c>
      <c r="F7" s="98">
        <v>61.141139669315614</v>
      </c>
      <c r="G7" s="98">
        <v>32.771536594204889</v>
      </c>
      <c r="H7" s="98">
        <v>22.850807889996275</v>
      </c>
      <c r="I7" s="98">
        <v>4.2255350089820602</v>
      </c>
      <c r="J7" s="98">
        <v>6.5126432135549646</v>
      </c>
      <c r="K7" s="98">
        <v>2.2426373591540241</v>
      </c>
      <c r="L7" s="98">
        <v>2.1594791920008527</v>
      </c>
      <c r="M7" s="98">
        <v>0.30324513237966877</v>
      </c>
      <c r="O7" s="101" t="s">
        <v>51</v>
      </c>
      <c r="P7" s="101" t="s">
        <v>49</v>
      </c>
      <c r="Q7" s="148"/>
      <c r="R7" s="203">
        <v>0.05</v>
      </c>
      <c r="S7" s="98">
        <v>1.6788000000000001</v>
      </c>
      <c r="T7" s="98">
        <v>1.0901000000000001</v>
      </c>
      <c r="U7" s="98">
        <v>0.65169999999999995</v>
      </c>
      <c r="V7" s="98">
        <v>0.66810000000000003</v>
      </c>
      <c r="W7" s="98">
        <v>0.27938719745899998</v>
      </c>
      <c r="X7" s="98">
        <v>0.138676070298</v>
      </c>
      <c r="Y7" s="98">
        <v>5.0625889115000003E-2</v>
      </c>
      <c r="Z7" s="98">
        <v>1.34504025011E-2</v>
      </c>
    </row>
    <row r="8" spans="2:26" x14ac:dyDescent="0.2">
      <c r="B8" s="101" t="s">
        <v>51</v>
      </c>
      <c r="C8" s="101" t="s">
        <v>50</v>
      </c>
      <c r="D8" s="148"/>
      <c r="E8" s="204"/>
      <c r="F8" s="98">
        <v>86.450299999999999</v>
      </c>
      <c r="G8" s="98">
        <v>47.8125</v>
      </c>
      <c r="H8" s="98">
        <v>33.370100000000001</v>
      </c>
      <c r="I8" s="98">
        <v>5.5330000000000004</v>
      </c>
      <c r="J8" s="98">
        <v>13.4190306891</v>
      </c>
      <c r="K8" s="98">
        <v>7.3633402962299996</v>
      </c>
      <c r="L8" s="98">
        <v>5.0826977627399996</v>
      </c>
      <c r="M8" s="98">
        <v>0.68805926819399998</v>
      </c>
      <c r="O8" s="101" t="s">
        <v>51</v>
      </c>
      <c r="P8" s="101" t="s">
        <v>50</v>
      </c>
      <c r="Q8" s="148"/>
      <c r="R8" s="204"/>
      <c r="S8" s="98">
        <v>1.5200839058118054</v>
      </c>
      <c r="T8" s="98">
        <v>0.55595188411947538</v>
      </c>
      <c r="U8" s="98">
        <v>0.30543795453483308</v>
      </c>
      <c r="V8" s="98">
        <v>0.67112579459622301</v>
      </c>
      <c r="W8" s="98">
        <v>9.073305111426716E-2</v>
      </c>
      <c r="X8" s="98">
        <v>0.14083191595344224</v>
      </c>
      <c r="Y8" s="98">
        <v>6.7735979908214894E-2</v>
      </c>
      <c r="Z8" s="98">
        <v>5.8214672676688485E-2</v>
      </c>
    </row>
    <row r="9" spans="2:26" x14ac:dyDescent="0.2">
      <c r="B9" s="101" t="s">
        <v>47</v>
      </c>
      <c r="C9" s="101" t="s">
        <v>49</v>
      </c>
      <c r="D9" s="148"/>
      <c r="E9" s="204"/>
      <c r="F9" s="98">
        <v>70.91037071333578</v>
      </c>
      <c r="G9" s="98">
        <v>36.817900000000002</v>
      </c>
      <c r="H9" s="98">
        <v>26.480899999999998</v>
      </c>
      <c r="I9" s="98">
        <v>4.5595275003429379</v>
      </c>
      <c r="J9" s="98">
        <v>9.9685706963081895</v>
      </c>
      <c r="K9" s="98">
        <v>3.8795837760549832</v>
      </c>
      <c r="L9" s="98">
        <v>2.1597425221366433</v>
      </c>
      <c r="M9" s="98">
        <v>0.35477408022104562</v>
      </c>
      <c r="O9" s="101" t="s">
        <v>47</v>
      </c>
      <c r="P9" s="101" t="s">
        <v>49</v>
      </c>
      <c r="Q9" s="148"/>
      <c r="R9" s="204"/>
      <c r="S9" s="98">
        <v>2.2572999999999999</v>
      </c>
      <c r="T9" s="98">
        <v>2.4241000000000001</v>
      </c>
      <c r="U9" s="98">
        <v>2.4983</v>
      </c>
      <c r="V9" s="98">
        <v>3.0413999999999999</v>
      </c>
      <c r="W9" s="98">
        <v>0.55959105335399995</v>
      </c>
      <c r="X9" s="98">
        <v>0.34076308970500002</v>
      </c>
      <c r="Y9" s="98">
        <v>0.23376348361099999</v>
      </c>
      <c r="Z9" s="98">
        <v>9.9976891995200004E-2</v>
      </c>
    </row>
    <row r="10" spans="2:26" x14ac:dyDescent="0.2">
      <c r="B10" s="101" t="s">
        <v>47</v>
      </c>
      <c r="C10" s="101" t="s">
        <v>50</v>
      </c>
      <c r="D10" s="148"/>
      <c r="E10" s="205"/>
      <c r="F10" s="98">
        <v>89.394300000000001</v>
      </c>
      <c r="G10" s="98">
        <v>48.959299999999999</v>
      </c>
      <c r="H10" s="98">
        <v>34.028790000000001</v>
      </c>
      <c r="I10" s="98">
        <v>5.6971999999999996</v>
      </c>
      <c r="J10" s="98">
        <v>15.433098360500001</v>
      </c>
      <c r="K10" s="98">
        <v>6.5943915576599998</v>
      </c>
      <c r="L10" s="98">
        <v>4.2489141405200002</v>
      </c>
      <c r="M10" s="98">
        <v>0.54577700057400003</v>
      </c>
      <c r="O10" s="101" t="s">
        <v>47</v>
      </c>
      <c r="P10" s="101" t="s">
        <v>50</v>
      </c>
      <c r="Q10" s="148"/>
      <c r="R10" s="205"/>
      <c r="S10" s="98">
        <v>3.0442078563047943</v>
      </c>
      <c r="T10" s="98">
        <v>2.3695698201939801</v>
      </c>
      <c r="U10" s="98">
        <v>2.467143769921508</v>
      </c>
      <c r="V10" s="98">
        <v>2.2318326841223239</v>
      </c>
      <c r="W10" s="98">
        <v>0.3449266015108029</v>
      </c>
      <c r="X10" s="98">
        <v>0.39713345513421627</v>
      </c>
      <c r="Y10" s="98">
        <v>6.3506159060789713E-2</v>
      </c>
      <c r="Z10" s="98">
        <v>5.5197811026797057E-2</v>
      </c>
    </row>
    <row r="11" spans="2:26" ht="16" customHeight="1" x14ac:dyDescent="0.2">
      <c r="B11" s="101" t="s">
        <v>59</v>
      </c>
      <c r="C11" s="101" t="s">
        <v>60</v>
      </c>
      <c r="D11" s="206" t="s">
        <v>84</v>
      </c>
      <c r="E11" s="99" t="s">
        <v>60</v>
      </c>
      <c r="F11" s="98">
        <v>137.26961994618819</v>
      </c>
      <c r="G11" s="98">
        <v>73.689435815996703</v>
      </c>
      <c r="H11" s="98">
        <v>49.724717737489762</v>
      </c>
      <c r="I11" s="98">
        <v>6.5289822900416619</v>
      </c>
      <c r="J11" s="98">
        <v>3.1020387150789315</v>
      </c>
      <c r="K11" s="98">
        <v>2.4335422265067912</v>
      </c>
      <c r="L11" s="15">
        <v>1.3059741000905563</v>
      </c>
      <c r="M11" s="98">
        <v>0.18738498032831033</v>
      </c>
      <c r="O11" s="101" t="s">
        <v>59</v>
      </c>
      <c r="P11" s="101" t="s">
        <v>60</v>
      </c>
      <c r="Q11" s="206" t="s">
        <v>84</v>
      </c>
      <c r="R11" s="99" t="s">
        <v>60</v>
      </c>
      <c r="S11" s="98">
        <v>1.4523624769190455</v>
      </c>
      <c r="T11" s="98">
        <v>0.93269637613198197</v>
      </c>
      <c r="U11" s="98">
        <v>0.68583694851692156</v>
      </c>
      <c r="V11" s="98">
        <v>0.46459436992119968</v>
      </c>
      <c r="W11" s="98">
        <v>2.0152029203532789</v>
      </c>
      <c r="X11" s="98">
        <v>1.0950950038851672</v>
      </c>
      <c r="Y11" s="98">
        <v>0.71530707869424415</v>
      </c>
      <c r="Z11" s="98">
        <v>0.23554211532912128</v>
      </c>
    </row>
    <row r="12" spans="2:26" x14ac:dyDescent="0.2">
      <c r="B12" s="101" t="s">
        <v>60</v>
      </c>
      <c r="C12" s="101" t="s">
        <v>60</v>
      </c>
      <c r="D12" s="207"/>
      <c r="E12" s="99" t="s">
        <v>60</v>
      </c>
      <c r="F12" s="98">
        <v>120.00086220465739</v>
      </c>
      <c r="G12" s="98">
        <v>65.126287576654633</v>
      </c>
      <c r="H12" s="98">
        <v>44.507564670059786</v>
      </c>
      <c r="I12" s="98">
        <v>5.7337842578935385</v>
      </c>
      <c r="J12" s="98">
        <v>3.4050244161128322</v>
      </c>
      <c r="K12" s="98">
        <v>3.5856149019487136</v>
      </c>
      <c r="L12" s="98">
        <v>0.86240077006028437</v>
      </c>
      <c r="M12" s="98">
        <v>0.28211153881266582</v>
      </c>
      <c r="O12" s="101" t="s">
        <v>60</v>
      </c>
      <c r="P12" s="101" t="s">
        <v>60</v>
      </c>
      <c r="Q12" s="207"/>
      <c r="R12" s="99" t="s">
        <v>60</v>
      </c>
      <c r="S12" s="134">
        <v>0.75553015349163211</v>
      </c>
      <c r="T12" s="134">
        <v>0.55365438019748714</v>
      </c>
      <c r="U12" s="134">
        <v>0.44805122667456471</v>
      </c>
      <c r="V12" s="134">
        <v>0.93210442774557178</v>
      </c>
      <c r="W12" s="134">
        <v>0.55292268559545987</v>
      </c>
      <c r="X12" s="134">
        <v>0.35800036081964454</v>
      </c>
      <c r="Y12" s="134">
        <v>0.19536491528829175</v>
      </c>
      <c r="Z12" s="134">
        <v>0.42271860145882684</v>
      </c>
    </row>
    <row r="13" spans="2:26" x14ac:dyDescent="0.2">
      <c r="B13" s="101" t="s">
        <v>51</v>
      </c>
      <c r="C13" s="101" t="s">
        <v>49</v>
      </c>
      <c r="D13" s="207"/>
      <c r="E13" s="209">
        <v>0.05</v>
      </c>
      <c r="F13" s="98">
        <v>90.572475059648653</v>
      </c>
      <c r="G13" s="98">
        <v>65.403278482108021</v>
      </c>
      <c r="H13" s="98">
        <v>50.154173219619508</v>
      </c>
      <c r="I13" s="98">
        <v>6.0508803717485309</v>
      </c>
      <c r="J13" s="98">
        <v>1.6776617282582389</v>
      </c>
      <c r="K13" s="98">
        <v>2.743189028799534</v>
      </c>
      <c r="L13" s="98">
        <v>1.1739862432134529</v>
      </c>
      <c r="M13" s="98">
        <v>0.86990631050866707</v>
      </c>
      <c r="O13" s="101" t="s">
        <v>51</v>
      </c>
      <c r="P13" s="101" t="s">
        <v>49</v>
      </c>
      <c r="Q13" s="207"/>
      <c r="R13" s="209">
        <v>0.05</v>
      </c>
      <c r="S13" s="14">
        <v>1.8777490857357526E-2</v>
      </c>
      <c r="T13" s="134">
        <v>3.6136375285624973E-2</v>
      </c>
      <c r="U13" s="134">
        <v>4.7198102817886139E-2</v>
      </c>
      <c r="V13" s="134">
        <v>3.3014708742099275E-2</v>
      </c>
      <c r="W13" s="14">
        <v>8.966162261679237E-3</v>
      </c>
      <c r="X13" s="134">
        <v>6.8638544981930536E-3</v>
      </c>
      <c r="Y13" s="134">
        <v>1.6276307653155308E-2</v>
      </c>
      <c r="Z13" s="14">
        <v>3.2771138979514843E-3</v>
      </c>
    </row>
    <row r="14" spans="2:26" x14ac:dyDescent="0.2">
      <c r="B14" s="101" t="s">
        <v>51</v>
      </c>
      <c r="C14" s="101" t="s">
        <v>50</v>
      </c>
      <c r="D14" s="207"/>
      <c r="E14" s="209"/>
      <c r="F14" s="98">
        <v>96.616732729615237</v>
      </c>
      <c r="G14" s="98">
        <v>65.79530597572402</v>
      </c>
      <c r="H14" s="98">
        <v>49.459911183152371</v>
      </c>
      <c r="I14" s="98">
        <v>6.7722758279338828</v>
      </c>
      <c r="J14" s="98">
        <v>6.4039304026940549</v>
      </c>
      <c r="K14" s="98">
        <v>11.021047588660874</v>
      </c>
      <c r="L14" s="98">
        <v>2.1455040026642616</v>
      </c>
      <c r="M14" s="98">
        <v>0.26134522624272538</v>
      </c>
      <c r="O14" s="101" t="s">
        <v>51</v>
      </c>
      <c r="P14" s="101" t="s">
        <v>50</v>
      </c>
      <c r="Q14" s="207"/>
      <c r="R14" s="209"/>
      <c r="S14" s="134">
        <v>3.7416917868918737E-2</v>
      </c>
      <c r="T14" s="134">
        <v>2.5151795322335205E-2</v>
      </c>
      <c r="U14" s="134">
        <v>5.0331260939900618E-2</v>
      </c>
      <c r="V14" s="134">
        <v>3.2801867346734459E-2</v>
      </c>
      <c r="W14" s="134">
        <v>2.3873966510340017E-2</v>
      </c>
      <c r="X14" s="134">
        <v>1.023144361269634E-2</v>
      </c>
      <c r="Y14" s="134">
        <v>5.6396691731232787E-3</v>
      </c>
      <c r="Z14" s="134">
        <v>1.7503786853525743E-3</v>
      </c>
    </row>
    <row r="15" spans="2:26" x14ac:dyDescent="0.2">
      <c r="B15" s="101" t="s">
        <v>47</v>
      </c>
      <c r="C15" s="101" t="s">
        <v>49</v>
      </c>
      <c r="D15" s="207"/>
      <c r="E15" s="209"/>
      <c r="F15" s="98">
        <v>63.391039859491322</v>
      </c>
      <c r="G15" s="98">
        <v>63.56129857312785</v>
      </c>
      <c r="H15" s="98">
        <v>45.793399457363385</v>
      </c>
      <c r="I15" s="98">
        <v>6.5076068579260635</v>
      </c>
      <c r="J15" s="98">
        <v>3.018748276100458</v>
      </c>
      <c r="K15" s="98">
        <v>1.1536149933472348</v>
      </c>
      <c r="L15" s="98">
        <v>0.40604270100749351</v>
      </c>
      <c r="M15" s="98">
        <v>5.7420782366648514E-2</v>
      </c>
      <c r="O15" s="101" t="s">
        <v>47</v>
      </c>
      <c r="P15" s="101" t="s">
        <v>49</v>
      </c>
      <c r="Q15" s="207"/>
      <c r="R15" s="209"/>
      <c r="S15" s="134">
        <v>4.3244831216183811E-2</v>
      </c>
      <c r="T15" s="134">
        <v>6.325521144337215E-2</v>
      </c>
      <c r="U15" s="134">
        <v>6.5973787992904986E-2</v>
      </c>
      <c r="V15" s="134">
        <v>7.773581547167549E-2</v>
      </c>
      <c r="W15" s="134">
        <v>2.6353134358471898E-2</v>
      </c>
      <c r="X15" s="134">
        <v>2.3124166065820972E-2</v>
      </c>
      <c r="Y15" s="134">
        <v>2.7797037295577982E-2</v>
      </c>
      <c r="Z15" s="134">
        <v>9.1882164589135486E-3</v>
      </c>
    </row>
    <row r="16" spans="2:26" x14ac:dyDescent="0.2">
      <c r="B16" s="101" t="s">
        <v>47</v>
      </c>
      <c r="C16" s="101" t="s">
        <v>50</v>
      </c>
      <c r="D16" s="208"/>
      <c r="E16" s="209"/>
      <c r="F16" s="98">
        <v>69.692778183609789</v>
      </c>
      <c r="G16" s="98">
        <v>69.435073425634201</v>
      </c>
      <c r="H16" s="98">
        <v>47.561017360759642</v>
      </c>
      <c r="I16" s="98">
        <v>6.85585918474656</v>
      </c>
      <c r="J16" s="98">
        <v>0.76597044595199093</v>
      </c>
      <c r="K16" s="98">
        <v>2.4658362999336689</v>
      </c>
      <c r="L16" s="98">
        <v>0.21591720154027072</v>
      </c>
      <c r="M16" s="98">
        <v>1.313763078722377E-2</v>
      </c>
      <c r="O16" s="101" t="s">
        <v>47</v>
      </c>
      <c r="P16" s="101" t="s">
        <v>50</v>
      </c>
      <c r="Q16" s="208"/>
      <c r="R16" s="209"/>
      <c r="S16" s="134">
        <v>3.3092068491690919E-2</v>
      </c>
      <c r="T16" s="134">
        <v>3.3128662052833206E-2</v>
      </c>
      <c r="U16" s="134">
        <v>5.0087189961356471E-2</v>
      </c>
      <c r="V16" s="134">
        <v>7.722169929222425E-2</v>
      </c>
      <c r="W16" s="134">
        <v>2.7608693193225439E-2</v>
      </c>
      <c r="X16" s="134">
        <v>2.0671122492382479E-2</v>
      </c>
      <c r="Y16" s="134">
        <v>3.5565432489648774E-2</v>
      </c>
      <c r="Z16" s="134">
        <v>3.6545758298765414E-3</v>
      </c>
    </row>
    <row r="17" spans="2:32" x14ac:dyDescent="0.2">
      <c r="B17" s="101" t="s">
        <v>51</v>
      </c>
      <c r="C17" s="101" t="s">
        <v>49</v>
      </c>
      <c r="D17" s="210">
        <v>60</v>
      </c>
      <c r="E17" s="213">
        <v>0.1</v>
      </c>
      <c r="F17" s="98">
        <v>105.24448320078035</v>
      </c>
      <c r="G17" s="98">
        <v>62.987733255945308</v>
      </c>
      <c r="H17" s="98">
        <v>43.556092232483763</v>
      </c>
      <c r="I17" s="98">
        <v>6.7952413302389658</v>
      </c>
      <c r="J17" s="98">
        <v>26.954876569056342</v>
      </c>
      <c r="K17" s="113">
        <v>14.560844587435922</v>
      </c>
      <c r="L17" s="113">
        <v>9.5819244961845609</v>
      </c>
      <c r="M17" s="113">
        <v>1.0968232443089485</v>
      </c>
      <c r="O17" s="101" t="s">
        <v>51</v>
      </c>
      <c r="P17" s="101" t="s">
        <v>49</v>
      </c>
      <c r="Q17" s="148">
        <v>60</v>
      </c>
      <c r="R17" s="213">
        <v>0.1</v>
      </c>
      <c r="S17" s="113">
        <v>0.97786013936650251</v>
      </c>
      <c r="T17" s="113">
        <v>1.0574170479497094</v>
      </c>
      <c r="U17" s="113">
        <v>0.94660573701766015</v>
      </c>
      <c r="V17" s="113">
        <v>0.60519885014141128</v>
      </c>
      <c r="W17" s="113">
        <v>0.15797978335694471</v>
      </c>
      <c r="X17" s="113">
        <v>0.1071471352447949</v>
      </c>
      <c r="Y17" s="113">
        <v>2.7966373574097769E-2</v>
      </c>
      <c r="Z17" s="113">
        <v>7.2114030374820833E-3</v>
      </c>
    </row>
    <row r="18" spans="2:32" x14ac:dyDescent="0.2">
      <c r="B18" s="101" t="s">
        <v>51</v>
      </c>
      <c r="C18" s="101" t="s">
        <v>50</v>
      </c>
      <c r="D18" s="211"/>
      <c r="E18" s="213"/>
      <c r="F18" s="98">
        <v>123.28665544046645</v>
      </c>
      <c r="G18" s="98">
        <v>76.523721897545045</v>
      </c>
      <c r="H18" s="98">
        <v>52.414451697653952</v>
      </c>
      <c r="I18" s="98">
        <v>7.7940073069390996</v>
      </c>
      <c r="J18" s="98">
        <v>4.6947337977404162</v>
      </c>
      <c r="K18" s="113">
        <v>18.073082126726984</v>
      </c>
      <c r="L18" s="113">
        <v>12.348233047967469</v>
      </c>
      <c r="M18" s="113">
        <v>1.5449075192178021</v>
      </c>
      <c r="O18" s="101" t="s">
        <v>51</v>
      </c>
      <c r="P18" s="101" t="s">
        <v>50</v>
      </c>
      <c r="Q18" s="148"/>
      <c r="R18" s="213"/>
      <c r="S18" s="113">
        <v>1.0354700432878923</v>
      </c>
      <c r="T18" s="113">
        <v>1.0964080033458197</v>
      </c>
      <c r="U18" s="113">
        <v>0.93365964113441624</v>
      </c>
      <c r="V18" s="113">
        <v>0.57181612494661516</v>
      </c>
      <c r="W18" s="113">
        <v>4.8312971334975315E-2</v>
      </c>
      <c r="X18" s="113">
        <v>0.10239709657921307</v>
      </c>
      <c r="Y18" s="113">
        <v>7.6865334909916178E-2</v>
      </c>
      <c r="Z18" s="113">
        <v>5.807740888981628E-2</v>
      </c>
    </row>
    <row r="19" spans="2:32" x14ac:dyDescent="0.2">
      <c r="B19" s="101" t="s">
        <v>47</v>
      </c>
      <c r="C19" s="101" t="s">
        <v>49</v>
      </c>
      <c r="D19" s="211"/>
      <c r="E19" s="213"/>
      <c r="F19" s="98">
        <v>124.5932710398484</v>
      </c>
      <c r="G19" s="98">
        <v>69.261057166586141</v>
      </c>
      <c r="H19" s="98">
        <v>48.077859474178297</v>
      </c>
      <c r="I19" s="98">
        <v>8.0225593652504532</v>
      </c>
      <c r="J19" s="98">
        <v>8.5507555725888977</v>
      </c>
      <c r="K19" s="113">
        <v>4.6611748280531904</v>
      </c>
      <c r="L19" s="113">
        <v>2.7368061396678898</v>
      </c>
      <c r="M19" s="113">
        <v>0.4213500269303781</v>
      </c>
      <c r="O19" s="101" t="s">
        <v>47</v>
      </c>
      <c r="P19" s="101" t="s">
        <v>49</v>
      </c>
      <c r="Q19" s="148"/>
      <c r="R19" s="213"/>
      <c r="S19" s="113">
        <v>0.78252792287504747</v>
      </c>
      <c r="T19" s="113">
        <v>0.79077320926802175</v>
      </c>
      <c r="U19" s="113">
        <v>1.0790289880644746</v>
      </c>
      <c r="V19" s="113">
        <v>1.6751036353985567</v>
      </c>
      <c r="W19" s="113">
        <v>0.16293124598224665</v>
      </c>
      <c r="X19" s="113">
        <v>0.48133830038709269</v>
      </c>
      <c r="Y19" s="113">
        <v>0.15294462280370877</v>
      </c>
      <c r="Z19" s="113">
        <v>2.0326793158034547E-2</v>
      </c>
    </row>
    <row r="20" spans="2:32" x14ac:dyDescent="0.2">
      <c r="B20" s="101" t="s">
        <v>47</v>
      </c>
      <c r="C20" s="101" t="s">
        <v>50</v>
      </c>
      <c r="D20" s="212"/>
      <c r="E20" s="213"/>
      <c r="F20" s="98">
        <v>126.45284459897721</v>
      </c>
      <c r="G20" s="98">
        <v>68.254393103220551</v>
      </c>
      <c r="H20" s="98">
        <v>47.476849400399182</v>
      </c>
      <c r="I20" s="98">
        <v>7.7406324933525754</v>
      </c>
      <c r="J20" s="98">
        <v>0.85986153787561137</v>
      </c>
      <c r="K20" s="113">
        <v>1.5339392072283071</v>
      </c>
      <c r="L20" s="113">
        <v>1.7251939333648512</v>
      </c>
      <c r="M20" s="113">
        <v>0.41083234817518016</v>
      </c>
      <c r="N20" s="30"/>
      <c r="O20" s="101" t="s">
        <v>47</v>
      </c>
      <c r="P20" s="101" t="s">
        <v>50</v>
      </c>
      <c r="Q20" s="148"/>
      <c r="R20" s="213"/>
      <c r="S20" s="113">
        <v>1.5672423266078355</v>
      </c>
      <c r="T20" s="113">
        <v>1.8996682028538714</v>
      </c>
      <c r="U20" s="113">
        <v>1.7887769000067102</v>
      </c>
      <c r="V20" s="113">
        <v>1.8758667655100723</v>
      </c>
      <c r="W20" s="113">
        <v>8.7720965450642757E-2</v>
      </c>
      <c r="X20" s="113">
        <v>0.13533839646087703</v>
      </c>
      <c r="Y20" s="113">
        <v>0.15056662017999403</v>
      </c>
      <c r="Z20" s="113">
        <v>0.12666586524976164</v>
      </c>
    </row>
    <row r="21" spans="2:32" ht="16" customHeight="1" x14ac:dyDescent="0.2">
      <c r="B21" s="101" t="s">
        <v>51</v>
      </c>
      <c r="C21" s="101" t="s">
        <v>49</v>
      </c>
      <c r="D21" s="206" t="s">
        <v>84</v>
      </c>
      <c r="E21" s="213"/>
      <c r="F21" s="98">
        <v>70.363936493142802</v>
      </c>
      <c r="G21" s="98">
        <v>53.605312149887204</v>
      </c>
      <c r="H21" s="98">
        <v>37.8869710383224</v>
      </c>
      <c r="I21" s="98">
        <v>5.6390262124613466</v>
      </c>
      <c r="J21" s="98">
        <v>6.4878449245346763</v>
      </c>
      <c r="K21" s="113">
        <v>1.3475584733050527</v>
      </c>
      <c r="L21" s="113">
        <v>1.4474179779668019</v>
      </c>
      <c r="M21" s="113">
        <v>0.35470891645146463</v>
      </c>
      <c r="N21" s="30"/>
      <c r="O21" s="101" t="s">
        <v>51</v>
      </c>
      <c r="P21" s="101" t="s">
        <v>49</v>
      </c>
      <c r="Q21" s="214" t="s">
        <v>84</v>
      </c>
      <c r="R21" s="213"/>
      <c r="S21" s="113">
        <v>0.21465168772384988</v>
      </c>
      <c r="T21" s="113">
        <v>0.18609467292770279</v>
      </c>
      <c r="U21" s="113">
        <v>0.14877788550504031</v>
      </c>
      <c r="V21" s="113">
        <v>0.11443649767463641</v>
      </c>
      <c r="W21" s="113">
        <v>6.0072042207280463E-2</v>
      </c>
      <c r="X21" s="113">
        <v>5.0320473877431736E-2</v>
      </c>
      <c r="Y21" s="113">
        <v>5.1953019501553246E-2</v>
      </c>
      <c r="Z21" s="113">
        <v>1.5116344538509161E-2</v>
      </c>
    </row>
    <row r="22" spans="2:32" x14ac:dyDescent="0.2">
      <c r="B22" s="101" t="s">
        <v>51</v>
      </c>
      <c r="C22" s="101" t="s">
        <v>50</v>
      </c>
      <c r="D22" s="207"/>
      <c r="E22" s="213"/>
      <c r="F22" s="98">
        <v>85.47005626035444</v>
      </c>
      <c r="G22" s="98">
        <v>57.729924078472429</v>
      </c>
      <c r="H22" s="98">
        <v>40.886548424011728</v>
      </c>
      <c r="I22" s="98">
        <v>5.8482337240607265</v>
      </c>
      <c r="J22" s="98">
        <v>2.7852309166703559</v>
      </c>
      <c r="K22" s="113">
        <v>1.708541349125533</v>
      </c>
      <c r="L22" s="113">
        <v>0.94046443533353052</v>
      </c>
      <c r="M22" s="113">
        <v>0.22229028212786453</v>
      </c>
      <c r="N22" s="30"/>
      <c r="O22" s="101" t="s">
        <v>51</v>
      </c>
      <c r="P22" s="101" t="s">
        <v>50</v>
      </c>
      <c r="Q22" s="214"/>
      <c r="R22" s="213"/>
      <c r="S22" s="113">
        <v>0.39677298429877422</v>
      </c>
      <c r="T22" s="113">
        <v>8.9919603564750816E-2</v>
      </c>
      <c r="U22" s="113">
        <v>0.23943021053213534</v>
      </c>
      <c r="V22" s="113">
        <v>0.11587146746959598</v>
      </c>
      <c r="W22" s="113">
        <v>0.40807915561232727</v>
      </c>
      <c r="X22" s="113">
        <v>0.58948959844604931</v>
      </c>
      <c r="Y22" s="113">
        <v>0.16191254459081456</v>
      </c>
      <c r="Z22" s="113">
        <v>2.8892307559238283E-2</v>
      </c>
    </row>
    <row r="23" spans="2:32" ht="16" customHeight="1" x14ac:dyDescent="0.2">
      <c r="B23" s="101" t="s">
        <v>47</v>
      </c>
      <c r="C23" s="101" t="s">
        <v>49</v>
      </c>
      <c r="D23" s="207"/>
      <c r="E23" s="213"/>
      <c r="F23" s="98">
        <v>73.155629126712128</v>
      </c>
      <c r="G23" s="98">
        <v>56.754113784197322</v>
      </c>
      <c r="H23" s="98">
        <v>34.093681434084118</v>
      </c>
      <c r="I23" s="98">
        <v>6.1887976834509439</v>
      </c>
      <c r="J23" s="98">
        <v>0.95087890037134226</v>
      </c>
      <c r="K23" s="113">
        <v>0.8617958347541349</v>
      </c>
      <c r="L23" s="113">
        <v>1.7034481867985847</v>
      </c>
      <c r="M23" s="113">
        <v>0.24700123377719568</v>
      </c>
      <c r="N23" s="30"/>
      <c r="O23" s="101" t="s">
        <v>47</v>
      </c>
      <c r="P23" s="101" t="s">
        <v>49</v>
      </c>
      <c r="Q23" s="214"/>
      <c r="R23" s="213"/>
      <c r="S23" s="113">
        <v>8.9916148756255421E-2</v>
      </c>
      <c r="T23" s="113">
        <v>1.2126745542336104</v>
      </c>
      <c r="U23" s="113">
        <v>0.17005222898179892</v>
      </c>
      <c r="V23" s="113">
        <v>0.17130659531847126</v>
      </c>
      <c r="W23" s="113">
        <v>7.494160923705101E-2</v>
      </c>
      <c r="X23" s="113">
        <v>1.9675923202488086</v>
      </c>
      <c r="Y23" s="113">
        <v>2.2042157913925653</v>
      </c>
      <c r="Z23" s="113">
        <v>0.24621073446042224</v>
      </c>
    </row>
    <row r="24" spans="2:32" x14ac:dyDescent="0.2">
      <c r="B24" s="101" t="s">
        <v>47</v>
      </c>
      <c r="C24" s="101" t="s">
        <v>50</v>
      </c>
      <c r="D24" s="208"/>
      <c r="E24" s="213"/>
      <c r="F24" s="98">
        <v>75.766304313078791</v>
      </c>
      <c r="G24" s="98">
        <v>58.614546758801616</v>
      </c>
      <c r="H24" s="98">
        <v>41.974160076623498</v>
      </c>
      <c r="I24" s="98">
        <v>6.0946093268842594</v>
      </c>
      <c r="J24" s="98">
        <v>3.7563078022058844</v>
      </c>
      <c r="K24" s="113">
        <v>3.5543022460820937</v>
      </c>
      <c r="L24" s="113">
        <v>2.4906152629107288</v>
      </c>
      <c r="M24" s="113">
        <v>0.34673380254223196</v>
      </c>
      <c r="N24" s="30"/>
      <c r="O24" s="101" t="s">
        <v>47</v>
      </c>
      <c r="P24" s="101" t="s">
        <v>50</v>
      </c>
      <c r="Q24" s="214"/>
      <c r="R24" s="213"/>
      <c r="S24" s="113">
        <v>0.1569104871882353</v>
      </c>
      <c r="T24" s="113">
        <v>0.17567453571601818</v>
      </c>
      <c r="U24" s="113">
        <v>0.25359616279300889</v>
      </c>
      <c r="V24" s="113">
        <v>0.31651883485927701</v>
      </c>
      <c r="W24" s="113">
        <v>0.22052000500722746</v>
      </c>
      <c r="X24" s="113">
        <v>0.12944343847089226</v>
      </c>
      <c r="Y24" s="113">
        <v>8.0975763919209895E-2</v>
      </c>
      <c r="Z24" s="113">
        <v>0.24156425699948594</v>
      </c>
    </row>
    <row r="25" spans="2:32" x14ac:dyDescent="0.2">
      <c r="B25" s="101" t="s">
        <v>51</v>
      </c>
      <c r="C25" s="101" t="s">
        <v>49</v>
      </c>
      <c r="D25" s="210">
        <v>60</v>
      </c>
      <c r="E25" s="213">
        <v>0.01</v>
      </c>
      <c r="F25" s="113">
        <v>159.34752376432527</v>
      </c>
      <c r="G25" s="113">
        <v>82.683658061277981</v>
      </c>
      <c r="H25" s="113">
        <v>57.354919024153709</v>
      </c>
      <c r="I25" s="113">
        <v>12.419265619553327</v>
      </c>
      <c r="J25" s="114">
        <v>1.1814482999741949</v>
      </c>
      <c r="K25" s="106">
        <v>0.30791767169561507</v>
      </c>
      <c r="L25" s="106">
        <v>0.35307774635104233</v>
      </c>
      <c r="M25" s="106">
        <v>2.2922683363226408</v>
      </c>
      <c r="N25" s="29"/>
      <c r="O25" s="101" t="s">
        <v>51</v>
      </c>
      <c r="P25" s="101" t="s">
        <v>49</v>
      </c>
      <c r="Q25" s="148">
        <v>60</v>
      </c>
      <c r="R25" s="213">
        <v>0.01</v>
      </c>
      <c r="S25" s="118">
        <v>0.43787473087236412</v>
      </c>
      <c r="T25" s="118">
        <v>0.55085063113121502</v>
      </c>
      <c r="U25" s="118">
        <v>0.6284148082271056</v>
      </c>
      <c r="V25" s="118">
        <v>0.73659488759101954</v>
      </c>
      <c r="W25" s="118">
        <v>0.1099858694511459</v>
      </c>
      <c r="X25" s="118">
        <v>3.0081663485188787E-2</v>
      </c>
      <c r="Y25" s="118">
        <v>7.8721806989380996E-3</v>
      </c>
      <c r="Z25" s="118">
        <v>1.670339796030797E-2</v>
      </c>
      <c r="AA25" s="29"/>
      <c r="AB25" s="29"/>
      <c r="AC25" s="29"/>
      <c r="AD25" s="29"/>
      <c r="AE25" s="30"/>
      <c r="AF25" s="30"/>
    </row>
    <row r="26" spans="2:32" x14ac:dyDescent="0.2">
      <c r="B26" s="101" t="s">
        <v>51</v>
      </c>
      <c r="C26" s="101" t="s">
        <v>50</v>
      </c>
      <c r="D26" s="211"/>
      <c r="E26" s="213"/>
      <c r="F26" s="113">
        <v>151.89087036323886</v>
      </c>
      <c r="G26" s="113">
        <v>78.454569276507073</v>
      </c>
      <c r="H26" s="113">
        <v>53.264504013831619</v>
      </c>
      <c r="I26" s="113">
        <v>8.5816389474824692</v>
      </c>
      <c r="J26" s="114">
        <v>12.736727693232046</v>
      </c>
      <c r="K26" s="106">
        <v>6.6080114947004871</v>
      </c>
      <c r="L26" s="106">
        <v>4.4407506031552257</v>
      </c>
      <c r="M26" s="106">
        <v>0.15333803976622917</v>
      </c>
      <c r="N26" s="29"/>
      <c r="O26" s="101" t="s">
        <v>51</v>
      </c>
      <c r="P26" s="101" t="s">
        <v>50</v>
      </c>
      <c r="Q26" s="148"/>
      <c r="R26" s="213"/>
      <c r="S26" s="118">
        <v>0.52283458984701847</v>
      </c>
      <c r="T26" s="118">
        <v>0.60414047214022226</v>
      </c>
      <c r="U26" s="118">
        <v>0.64742332233714006</v>
      </c>
      <c r="V26" s="118">
        <v>0.74003214419258478</v>
      </c>
      <c r="W26" s="118">
        <v>2.3253195266036007E-2</v>
      </c>
      <c r="X26" s="118">
        <v>4.7091569734046823E-3</v>
      </c>
      <c r="Y26" s="118">
        <v>1.0718454347864708E-2</v>
      </c>
      <c r="Z26" s="118">
        <v>3.5329892517924795E-2</v>
      </c>
      <c r="AA26" s="29"/>
      <c r="AB26" s="29"/>
      <c r="AC26" s="29"/>
      <c r="AD26" s="29"/>
      <c r="AE26" s="30"/>
      <c r="AF26" s="30"/>
    </row>
    <row r="27" spans="2:32" x14ac:dyDescent="0.2">
      <c r="B27" s="101" t="s">
        <v>47</v>
      </c>
      <c r="C27" s="101" t="s">
        <v>49</v>
      </c>
      <c r="D27" s="211"/>
      <c r="E27" s="213"/>
      <c r="F27" s="113">
        <v>164.42013022192927</v>
      </c>
      <c r="G27" s="113">
        <v>83.861689379275603</v>
      </c>
      <c r="H27" s="113">
        <v>57.483956550303411</v>
      </c>
      <c r="I27" s="113">
        <v>10.785077949270935</v>
      </c>
      <c r="J27" s="114">
        <v>7.4778438685745776</v>
      </c>
      <c r="K27" s="106">
        <v>4.0274788781103501</v>
      </c>
      <c r="L27" s="106">
        <v>3.5938989796147118</v>
      </c>
      <c r="M27" s="106">
        <v>2.080999720457354</v>
      </c>
      <c r="N27" s="29"/>
      <c r="O27" s="101" t="s">
        <v>47</v>
      </c>
      <c r="P27" s="101" t="s">
        <v>49</v>
      </c>
      <c r="Q27" s="148"/>
      <c r="R27" s="213"/>
      <c r="S27" s="118">
        <v>0.70256638120191861</v>
      </c>
      <c r="T27" s="118">
        <v>0.80340720012395506</v>
      </c>
      <c r="U27" s="118">
        <v>0.83073116150505533</v>
      </c>
      <c r="V27" s="118">
        <v>0.79605317993754809</v>
      </c>
      <c r="W27" s="118">
        <v>3.2856539234107612E-2</v>
      </c>
      <c r="X27" s="118">
        <v>1.2296931685084354E-2</v>
      </c>
      <c r="Y27" s="118">
        <v>2.8037669557587699E-2</v>
      </c>
      <c r="Z27" s="118">
        <v>1.1921301479370743E-2</v>
      </c>
      <c r="AA27" s="29"/>
      <c r="AB27" s="29"/>
      <c r="AC27" s="29"/>
      <c r="AD27" s="29"/>
      <c r="AE27" s="30"/>
      <c r="AF27" s="30"/>
    </row>
    <row r="28" spans="2:32" x14ac:dyDescent="0.2">
      <c r="B28" s="101" t="s">
        <v>47</v>
      </c>
      <c r="C28" s="101" t="s">
        <v>50</v>
      </c>
      <c r="D28" s="212"/>
      <c r="E28" s="213"/>
      <c r="F28" s="113">
        <v>153.09743900396782</v>
      </c>
      <c r="G28" s="113">
        <v>81.866196129578398</v>
      </c>
      <c r="H28" s="113">
        <v>56.172032521149056</v>
      </c>
      <c r="I28" s="113">
        <v>8.3124154555430803</v>
      </c>
      <c r="J28" s="114">
        <v>69.483115426414784</v>
      </c>
      <c r="K28" s="106">
        <v>28.289582830624624</v>
      </c>
      <c r="L28" s="106">
        <v>19.479991153605187</v>
      </c>
      <c r="M28" s="106">
        <v>0.61572467185826785</v>
      </c>
      <c r="N28" s="29"/>
      <c r="O28" s="101" t="s">
        <v>47</v>
      </c>
      <c r="P28" s="101" t="s">
        <v>50</v>
      </c>
      <c r="Q28" s="148"/>
      <c r="R28" s="213"/>
      <c r="S28" s="118">
        <v>0.76214852299801639</v>
      </c>
      <c r="T28" s="118">
        <v>0.80338974919051376</v>
      </c>
      <c r="U28" s="118">
        <v>0.88178842051119066</v>
      </c>
      <c r="V28" s="118">
        <v>0.7958538655889873</v>
      </c>
      <c r="W28" s="118">
        <v>1.1934536506314632E-2</v>
      </c>
      <c r="X28" s="118">
        <v>1.3377133137924432E-2</v>
      </c>
      <c r="Y28" s="118">
        <v>3.077083985926889E-2</v>
      </c>
      <c r="Z28" s="118">
        <v>2.0047920517499287E-2</v>
      </c>
      <c r="AA28" s="29"/>
      <c r="AB28" s="29"/>
      <c r="AC28" s="29"/>
      <c r="AD28" s="29"/>
      <c r="AE28" s="30"/>
      <c r="AF28" s="30"/>
    </row>
    <row r="29" spans="2:32" x14ac:dyDescent="0.2">
      <c r="B29" s="101" t="s">
        <v>51</v>
      </c>
      <c r="C29" s="101" t="s">
        <v>49</v>
      </c>
      <c r="D29" s="206" t="s">
        <v>84</v>
      </c>
      <c r="E29" s="213"/>
      <c r="F29" s="134">
        <v>128.50050488879174</v>
      </c>
      <c r="G29" s="134">
        <v>78.676412851530344</v>
      </c>
      <c r="H29" s="134">
        <v>54.005974352136064</v>
      </c>
      <c r="I29" s="134">
        <v>7.191698489789867</v>
      </c>
      <c r="J29" s="134">
        <v>4.7718451938496447</v>
      </c>
      <c r="K29" s="134">
        <v>1.9121631275963773</v>
      </c>
      <c r="L29" s="134">
        <v>1.2134876939665784</v>
      </c>
      <c r="M29" s="134">
        <v>0.2050312933691639</v>
      </c>
      <c r="N29" s="29"/>
      <c r="O29" s="101" t="s">
        <v>51</v>
      </c>
      <c r="P29" s="101" t="s">
        <v>49</v>
      </c>
      <c r="Q29" s="214" t="s">
        <v>84</v>
      </c>
      <c r="R29" s="213"/>
      <c r="S29" s="134">
        <v>1.4523624769190455</v>
      </c>
      <c r="T29" s="134">
        <v>0.93269637613198197</v>
      </c>
      <c r="U29" s="134">
        <v>0.68583694851692156</v>
      </c>
      <c r="V29" s="134">
        <v>0.46459436992119968</v>
      </c>
      <c r="W29" s="134">
        <v>2.0152029203532789</v>
      </c>
      <c r="X29" s="134">
        <v>1.0950950038851672</v>
      </c>
      <c r="Y29" s="134">
        <v>0.71530707869424415</v>
      </c>
      <c r="Z29" s="134">
        <v>0.23554211532912128</v>
      </c>
      <c r="AA29" s="29"/>
      <c r="AB29" s="29"/>
      <c r="AC29" s="29"/>
      <c r="AD29" s="29"/>
      <c r="AE29" s="30"/>
      <c r="AF29" s="30"/>
    </row>
    <row r="30" spans="2:32" x14ac:dyDescent="0.2">
      <c r="B30" s="101" t="s">
        <v>51</v>
      </c>
      <c r="C30" s="101" t="s">
        <v>50</v>
      </c>
      <c r="D30" s="207"/>
      <c r="E30" s="213"/>
      <c r="F30" s="134">
        <v>107.10731457400014</v>
      </c>
      <c r="G30" s="134">
        <v>65.825021282431351</v>
      </c>
      <c r="H30" s="134">
        <v>45.811986227315593</v>
      </c>
      <c r="I30" s="134">
        <v>6.1389577114517122</v>
      </c>
      <c r="J30" s="134">
        <v>28.415883774719251</v>
      </c>
      <c r="K30" s="134">
        <v>13.658790391489028</v>
      </c>
      <c r="L30" s="134">
        <v>8.9954978739215079</v>
      </c>
      <c r="M30" s="134">
        <v>1.1047689039977169</v>
      </c>
      <c r="N30" s="29"/>
      <c r="O30" s="101" t="s">
        <v>51</v>
      </c>
      <c r="P30" s="101" t="s">
        <v>50</v>
      </c>
      <c r="Q30" s="214"/>
      <c r="R30" s="213"/>
      <c r="S30" s="134">
        <v>0.75553015349163211</v>
      </c>
      <c r="T30" s="134">
        <v>0.55365438019748714</v>
      </c>
      <c r="U30" s="134">
        <v>0.44805122667456471</v>
      </c>
      <c r="V30" s="134">
        <v>0.93210442774557178</v>
      </c>
      <c r="W30" s="134">
        <v>0.55292268559545987</v>
      </c>
      <c r="X30" s="134">
        <v>0.35800036081964454</v>
      </c>
      <c r="Y30" s="134">
        <v>0.19536491528829175</v>
      </c>
      <c r="Z30" s="134">
        <v>0.42271860145882684</v>
      </c>
      <c r="AA30" s="29"/>
      <c r="AB30" s="29"/>
      <c r="AC30" s="29"/>
      <c r="AD30" s="29"/>
      <c r="AE30" s="30"/>
      <c r="AF30" s="30"/>
    </row>
    <row r="31" spans="2:32" x14ac:dyDescent="0.2">
      <c r="B31" s="101" t="s">
        <v>47</v>
      </c>
      <c r="C31" s="101" t="s">
        <v>49</v>
      </c>
      <c r="D31" s="207"/>
      <c r="E31" s="213"/>
      <c r="F31" s="134">
        <v>118.77781258351969</v>
      </c>
      <c r="G31" s="134">
        <v>68.992716386052564</v>
      </c>
      <c r="H31" s="134">
        <v>56.63019907673646</v>
      </c>
      <c r="I31" s="134">
        <v>7.3867385746800771</v>
      </c>
      <c r="J31" s="134">
        <v>0.92416674620607475</v>
      </c>
      <c r="K31" s="134">
        <v>7.4032121331596406</v>
      </c>
      <c r="L31" s="134">
        <v>3.9093627837029059</v>
      </c>
      <c r="M31" s="134">
        <v>0.32084888249539062</v>
      </c>
      <c r="N31" s="29"/>
      <c r="O31" s="101" t="s">
        <v>47</v>
      </c>
      <c r="P31" s="101" t="s">
        <v>49</v>
      </c>
      <c r="Q31" s="214"/>
      <c r="R31" s="213"/>
      <c r="S31" s="134">
        <v>1.4523624769190455</v>
      </c>
      <c r="T31" s="134">
        <v>0.93269637613198197</v>
      </c>
      <c r="U31" s="134">
        <v>0.68583694851692156</v>
      </c>
      <c r="V31" s="134">
        <v>0.46459436992119968</v>
      </c>
      <c r="W31" s="134">
        <v>2.0152029203532789</v>
      </c>
      <c r="X31" s="134">
        <v>1.0950950038851672</v>
      </c>
      <c r="Y31" s="134">
        <v>0.71530707869424415</v>
      </c>
      <c r="Z31" s="134">
        <v>0.23554211532912128</v>
      </c>
      <c r="AA31" s="29"/>
      <c r="AB31" s="29"/>
      <c r="AC31" s="29"/>
      <c r="AD31" s="29"/>
      <c r="AE31" s="30"/>
      <c r="AF31" s="30"/>
    </row>
    <row r="32" spans="2:32" x14ac:dyDescent="0.2">
      <c r="B32" s="101" t="s">
        <v>47</v>
      </c>
      <c r="C32" s="101" t="s">
        <v>50</v>
      </c>
      <c r="D32" s="208"/>
      <c r="E32" s="213"/>
      <c r="F32" s="134">
        <v>159.23759420774689</v>
      </c>
      <c r="G32" s="134">
        <v>90.513096873325324</v>
      </c>
      <c r="H32" s="134">
        <v>62.307079725941207</v>
      </c>
      <c r="I32" s="134">
        <v>8.2139945706993966</v>
      </c>
      <c r="J32" s="134">
        <v>5.059808323265206</v>
      </c>
      <c r="K32" s="134">
        <v>2.7358686041444358</v>
      </c>
      <c r="L32" s="134">
        <v>1.9848445394663272</v>
      </c>
      <c r="M32" s="134">
        <v>0.26802332671777013</v>
      </c>
      <c r="N32" s="29"/>
      <c r="O32" s="101" t="s">
        <v>47</v>
      </c>
      <c r="P32" s="101" t="s">
        <v>50</v>
      </c>
      <c r="Q32" s="214"/>
      <c r="R32" s="213"/>
      <c r="S32" s="134">
        <v>0.75553015349163211</v>
      </c>
      <c r="T32" s="134">
        <v>0.55365438019748714</v>
      </c>
      <c r="U32" s="134">
        <v>0.44805122667456471</v>
      </c>
      <c r="V32" s="134">
        <v>0.93210442774557178</v>
      </c>
      <c r="W32" s="134">
        <v>0.55292268559545987</v>
      </c>
      <c r="X32" s="134">
        <v>0.35800036081964454</v>
      </c>
      <c r="Y32" s="134">
        <v>0.19536491528829175</v>
      </c>
      <c r="Z32" s="134">
        <v>0.42271860145882684</v>
      </c>
      <c r="AA32" s="29"/>
      <c r="AB32" s="29"/>
      <c r="AC32" s="29"/>
      <c r="AD32" s="29"/>
      <c r="AE32" s="30"/>
      <c r="AF32" s="30"/>
    </row>
    <row r="33" spans="2:32" x14ac:dyDescent="0.2">
      <c r="N33" s="30"/>
      <c r="AA33" s="30"/>
      <c r="AB33" s="30"/>
      <c r="AC33" s="30"/>
      <c r="AD33" s="30"/>
      <c r="AE33" s="30"/>
      <c r="AF33" s="30"/>
    </row>
    <row r="34" spans="2:32" x14ac:dyDescent="0.2">
      <c r="N34" s="30"/>
      <c r="AA34" s="30"/>
      <c r="AB34" s="30"/>
      <c r="AC34" s="30"/>
      <c r="AD34" s="30"/>
      <c r="AE34" s="30"/>
      <c r="AF34" s="30"/>
    </row>
    <row r="35" spans="2:32" x14ac:dyDescent="0.2">
      <c r="AA35" s="30"/>
      <c r="AB35" s="30"/>
      <c r="AC35" s="30"/>
      <c r="AD35" s="30"/>
      <c r="AE35" s="30"/>
      <c r="AF35" s="30"/>
    </row>
    <row r="36" spans="2:32" x14ac:dyDescent="0.2">
      <c r="AA36" s="30"/>
      <c r="AB36" s="30"/>
      <c r="AC36" s="30"/>
      <c r="AD36" s="30"/>
      <c r="AE36" s="30"/>
      <c r="AF36" s="30"/>
    </row>
    <row r="37" spans="2:32" x14ac:dyDescent="0.2">
      <c r="B37" s="190" t="s">
        <v>81</v>
      </c>
      <c r="C37" s="190"/>
      <c r="D37" s="190"/>
      <c r="E37" s="190"/>
      <c r="F37" s="201" t="s">
        <v>41</v>
      </c>
      <c r="G37" s="201"/>
      <c r="H37" s="201"/>
      <c r="I37" s="201"/>
      <c r="J37" s="201" t="s">
        <v>85</v>
      </c>
      <c r="K37" s="201"/>
      <c r="L37" s="201"/>
      <c r="M37" s="201"/>
      <c r="O37" s="202" t="s">
        <v>83</v>
      </c>
      <c r="P37" s="202"/>
      <c r="Q37" s="202"/>
      <c r="R37" s="202"/>
      <c r="S37" s="201" t="s">
        <v>41</v>
      </c>
      <c r="T37" s="201"/>
      <c r="U37" s="201"/>
      <c r="V37" s="201"/>
      <c r="W37" s="201" t="s">
        <v>85</v>
      </c>
      <c r="X37" s="201"/>
      <c r="Y37" s="201"/>
      <c r="Z37" s="201"/>
    </row>
    <row r="38" spans="2:32" ht="32" x14ac:dyDescent="0.2">
      <c r="B38" s="129" t="s">
        <v>52</v>
      </c>
      <c r="C38" s="129" t="s">
        <v>48</v>
      </c>
      <c r="D38" s="130" t="s">
        <v>46</v>
      </c>
      <c r="E38" s="130" t="s">
        <v>82</v>
      </c>
      <c r="F38" s="105" t="s">
        <v>77</v>
      </c>
      <c r="G38" s="105" t="s">
        <v>78</v>
      </c>
      <c r="H38" s="105" t="s">
        <v>79</v>
      </c>
      <c r="I38" s="105" t="s">
        <v>80</v>
      </c>
      <c r="J38" s="105" t="s">
        <v>77</v>
      </c>
      <c r="K38" s="105" t="s">
        <v>78</v>
      </c>
      <c r="L38" s="105" t="s">
        <v>79</v>
      </c>
      <c r="M38" s="105" t="s">
        <v>80</v>
      </c>
      <c r="O38" s="129" t="s">
        <v>52</v>
      </c>
      <c r="P38" s="129" t="s">
        <v>48</v>
      </c>
      <c r="Q38" s="130" t="s">
        <v>46</v>
      </c>
      <c r="R38" s="130" t="s">
        <v>82</v>
      </c>
      <c r="S38" s="105" t="s">
        <v>77</v>
      </c>
      <c r="T38" s="105" t="s">
        <v>78</v>
      </c>
      <c r="U38" s="105" t="s">
        <v>79</v>
      </c>
      <c r="V38" s="105" t="s">
        <v>80</v>
      </c>
      <c r="W38" s="105" t="s">
        <v>77</v>
      </c>
      <c r="X38" s="105" t="s">
        <v>78</v>
      </c>
      <c r="Y38" s="105" t="s">
        <v>79</v>
      </c>
      <c r="Z38" s="105" t="s">
        <v>80</v>
      </c>
    </row>
    <row r="39" spans="2:32" x14ac:dyDescent="0.2">
      <c r="B39" s="52" t="s">
        <v>59</v>
      </c>
      <c r="C39" s="52" t="s">
        <v>60</v>
      </c>
      <c r="D39" s="195" t="s">
        <v>84</v>
      </c>
      <c r="E39" s="137" t="s">
        <v>60</v>
      </c>
      <c r="F39" s="134">
        <v>137.26961994618819</v>
      </c>
      <c r="G39" s="134">
        <v>73.689435815996703</v>
      </c>
      <c r="H39" s="134">
        <v>49.724717737489762</v>
      </c>
      <c r="I39" s="134">
        <v>6.5289822900416619</v>
      </c>
      <c r="J39" s="134">
        <v>3.1020387150789315</v>
      </c>
      <c r="K39" s="134">
        <v>2.4335422265067912</v>
      </c>
      <c r="L39" s="15">
        <v>1.3059741000905563</v>
      </c>
      <c r="M39" s="134">
        <v>0.18738498032831033</v>
      </c>
      <c r="O39" s="52" t="s">
        <v>59</v>
      </c>
      <c r="P39" s="52" t="s">
        <v>60</v>
      </c>
      <c r="Q39" s="195" t="s">
        <v>84</v>
      </c>
      <c r="R39" s="137" t="s">
        <v>60</v>
      </c>
      <c r="S39" s="134">
        <v>1.4523624769190455</v>
      </c>
      <c r="T39" s="134">
        <v>0.93269637613198197</v>
      </c>
      <c r="U39" s="134">
        <v>0.68583694851692156</v>
      </c>
      <c r="V39" s="134">
        <v>0.46459436992119968</v>
      </c>
      <c r="W39" s="134">
        <v>2.0152029203532789</v>
      </c>
      <c r="X39" s="134">
        <v>1.0950950038851672</v>
      </c>
      <c r="Y39" s="134">
        <v>0.71530707869424415</v>
      </c>
      <c r="Z39" s="134">
        <v>0.23554211532912128</v>
      </c>
    </row>
    <row r="40" spans="2:32" x14ac:dyDescent="0.2">
      <c r="B40" s="52" t="s">
        <v>60</v>
      </c>
      <c r="C40" s="52" t="s">
        <v>60</v>
      </c>
      <c r="D40" s="195"/>
      <c r="E40" s="137" t="s">
        <v>60</v>
      </c>
      <c r="F40" s="134">
        <v>120.00086220465739</v>
      </c>
      <c r="G40" s="134">
        <v>65.126287576654633</v>
      </c>
      <c r="H40" s="134">
        <v>44.507564670059786</v>
      </c>
      <c r="I40" s="134">
        <v>5.7337842578935385</v>
      </c>
      <c r="J40" s="134">
        <v>3.4050244161128322</v>
      </c>
      <c r="K40" s="134">
        <v>3.5856149019487136</v>
      </c>
      <c r="L40" s="134">
        <v>0.86240077006028437</v>
      </c>
      <c r="M40" s="134">
        <v>0.28211153881266582</v>
      </c>
      <c r="O40" s="52" t="s">
        <v>60</v>
      </c>
      <c r="P40" s="52" t="s">
        <v>60</v>
      </c>
      <c r="Q40" s="195"/>
      <c r="R40" s="137" t="s">
        <v>60</v>
      </c>
      <c r="S40" s="134">
        <v>0.75553015349163211</v>
      </c>
      <c r="T40" s="134">
        <v>0.55365438019748714</v>
      </c>
      <c r="U40" s="134">
        <v>0.44805122667456471</v>
      </c>
      <c r="V40" s="134">
        <v>0.93210442774557178</v>
      </c>
      <c r="W40" s="134">
        <v>0.55292268559545987</v>
      </c>
      <c r="X40" s="134">
        <v>0.35800036081964454</v>
      </c>
      <c r="Y40" s="134">
        <v>0.19536491528829175</v>
      </c>
      <c r="Z40" s="134">
        <v>0.42271860145882684</v>
      </c>
    </row>
    <row r="41" spans="2:32" x14ac:dyDescent="0.2">
      <c r="B41" s="52" t="s">
        <v>51</v>
      </c>
      <c r="C41" s="52" t="s">
        <v>49</v>
      </c>
      <c r="D41" s="195"/>
      <c r="E41" s="194">
        <v>0.01</v>
      </c>
      <c r="F41" s="134">
        <v>128.50050488879174</v>
      </c>
      <c r="G41" s="134">
        <v>78.676412851530344</v>
      </c>
      <c r="H41" s="134">
        <v>54.005974352136064</v>
      </c>
      <c r="I41" s="134">
        <v>7.191698489789867</v>
      </c>
      <c r="J41" s="134">
        <v>4.7718451938496447</v>
      </c>
      <c r="K41" s="134">
        <v>1.9121631275963773</v>
      </c>
      <c r="L41" s="134">
        <v>1.2134876939665784</v>
      </c>
      <c r="M41" s="134">
        <v>0.2050312933691639</v>
      </c>
      <c r="O41" s="52" t="s">
        <v>51</v>
      </c>
      <c r="P41" s="52" t="s">
        <v>49</v>
      </c>
      <c r="Q41" s="195"/>
      <c r="R41" s="194">
        <v>0.01</v>
      </c>
      <c r="S41" s="134">
        <v>1.4523624769190455</v>
      </c>
      <c r="T41" s="134">
        <v>0.93269637613198197</v>
      </c>
      <c r="U41" s="134">
        <v>0.68583694851692156</v>
      </c>
      <c r="V41" s="134">
        <v>0.46459436992119968</v>
      </c>
      <c r="W41" s="134">
        <v>2.0152029203532789</v>
      </c>
      <c r="X41" s="134">
        <v>1.0950950038851672</v>
      </c>
      <c r="Y41" s="134">
        <v>0.71530707869424415</v>
      </c>
      <c r="Z41" s="134">
        <v>0.23554211532912128</v>
      </c>
    </row>
    <row r="42" spans="2:32" x14ac:dyDescent="0.2">
      <c r="B42" s="52" t="s">
        <v>51</v>
      </c>
      <c r="C42" s="52" t="s">
        <v>50</v>
      </c>
      <c r="D42" s="195"/>
      <c r="E42" s="194"/>
      <c r="F42" s="134">
        <v>107.10731457400014</v>
      </c>
      <c r="G42" s="134">
        <v>65.825021282431351</v>
      </c>
      <c r="H42" s="134">
        <v>45.811986227315593</v>
      </c>
      <c r="I42" s="134">
        <v>6.1389577114517122</v>
      </c>
      <c r="J42" s="134">
        <v>28.415883774719251</v>
      </c>
      <c r="K42" s="134">
        <v>13.658790391489028</v>
      </c>
      <c r="L42" s="134">
        <v>8.9954978739215079</v>
      </c>
      <c r="M42" s="134">
        <v>1.1047689039977169</v>
      </c>
      <c r="O42" s="52" t="s">
        <v>51</v>
      </c>
      <c r="P42" s="52" t="s">
        <v>50</v>
      </c>
      <c r="Q42" s="195"/>
      <c r="R42" s="194"/>
      <c r="S42" s="134">
        <v>0.75553015349163211</v>
      </c>
      <c r="T42" s="134">
        <v>0.55365438019748714</v>
      </c>
      <c r="U42" s="134">
        <v>0.44805122667456471</v>
      </c>
      <c r="V42" s="134">
        <v>0.93210442774557178</v>
      </c>
      <c r="W42" s="134">
        <v>0.55292268559545987</v>
      </c>
      <c r="X42" s="134">
        <v>0.35800036081964454</v>
      </c>
      <c r="Y42" s="134">
        <v>0.19536491528829175</v>
      </c>
      <c r="Z42" s="134">
        <v>0.42271860145882684</v>
      </c>
    </row>
    <row r="43" spans="2:32" x14ac:dyDescent="0.2">
      <c r="B43" s="52" t="s">
        <v>47</v>
      </c>
      <c r="C43" s="52" t="s">
        <v>49</v>
      </c>
      <c r="D43" s="195"/>
      <c r="E43" s="194"/>
      <c r="F43" s="134">
        <v>118.77781258351969</v>
      </c>
      <c r="G43" s="134">
        <v>68.992716386052564</v>
      </c>
      <c r="H43" s="134">
        <v>56.63019907673646</v>
      </c>
      <c r="I43" s="134">
        <v>7.3867385746800771</v>
      </c>
      <c r="J43" s="134">
        <v>0.92416674620607475</v>
      </c>
      <c r="K43" s="134">
        <v>7.4032121331596406</v>
      </c>
      <c r="L43" s="134">
        <v>3.9093627837029059</v>
      </c>
      <c r="M43" s="134">
        <v>0.32084888249539062</v>
      </c>
      <c r="O43" s="52" t="s">
        <v>47</v>
      </c>
      <c r="P43" s="52" t="s">
        <v>49</v>
      </c>
      <c r="Q43" s="195"/>
      <c r="R43" s="194"/>
      <c r="S43" s="134">
        <v>1.4523624769190455</v>
      </c>
      <c r="T43" s="134">
        <v>0.93269637613198197</v>
      </c>
      <c r="U43" s="134">
        <v>0.68583694851692156</v>
      </c>
      <c r="V43" s="134">
        <v>0.46459436992119968</v>
      </c>
      <c r="W43" s="134">
        <v>2.0152029203532789</v>
      </c>
      <c r="X43" s="134">
        <v>1.0950950038851672</v>
      </c>
      <c r="Y43" s="134">
        <v>0.71530707869424415</v>
      </c>
      <c r="Z43" s="134">
        <v>0.23554211532912128</v>
      </c>
    </row>
    <row r="44" spans="2:32" x14ac:dyDescent="0.2">
      <c r="B44" s="52" t="s">
        <v>47</v>
      </c>
      <c r="C44" s="52" t="s">
        <v>50</v>
      </c>
      <c r="D44" s="195"/>
      <c r="E44" s="194"/>
      <c r="F44" s="134">
        <v>159.23759420774689</v>
      </c>
      <c r="G44" s="134">
        <v>90.513096873325324</v>
      </c>
      <c r="H44" s="134">
        <v>62.307079725941207</v>
      </c>
      <c r="I44" s="134">
        <v>8.2139945706993966</v>
      </c>
      <c r="J44" s="134">
        <v>5.059808323265206</v>
      </c>
      <c r="K44" s="134">
        <v>2.7358686041444358</v>
      </c>
      <c r="L44" s="134">
        <v>1.9848445394663272</v>
      </c>
      <c r="M44" s="134">
        <v>0.26802332671777013</v>
      </c>
      <c r="O44" s="52" t="s">
        <v>47</v>
      </c>
      <c r="P44" s="52" t="s">
        <v>50</v>
      </c>
      <c r="Q44" s="195"/>
      <c r="R44" s="194"/>
      <c r="S44" s="134">
        <v>0.75553015349163211</v>
      </c>
      <c r="T44" s="134">
        <v>0.55365438019748714</v>
      </c>
      <c r="U44" s="134">
        <v>0.44805122667456471</v>
      </c>
      <c r="V44" s="134">
        <v>0.93210442774557178</v>
      </c>
      <c r="W44" s="134">
        <v>0.55292268559545987</v>
      </c>
      <c r="X44" s="134">
        <v>0.35800036081964454</v>
      </c>
      <c r="Y44" s="134">
        <v>0.19536491528829175</v>
      </c>
      <c r="Z44" s="134">
        <v>0.42271860145882684</v>
      </c>
    </row>
    <row r="45" spans="2:32" x14ac:dyDescent="0.2">
      <c r="B45" s="52" t="s">
        <v>51</v>
      </c>
      <c r="C45" s="52" t="s">
        <v>49</v>
      </c>
      <c r="D45" s="195"/>
      <c r="E45" s="183">
        <v>0.05</v>
      </c>
      <c r="F45" s="134">
        <v>90.572475059648653</v>
      </c>
      <c r="G45" s="134">
        <v>65.403278482108021</v>
      </c>
      <c r="H45" s="134">
        <v>50.154173219619508</v>
      </c>
      <c r="I45" s="134">
        <v>6.0508803717485309</v>
      </c>
      <c r="J45" s="134">
        <v>1.6776617282582389</v>
      </c>
      <c r="K45" s="134">
        <v>2.743189028799534</v>
      </c>
      <c r="L45" s="134">
        <v>1.1739862432134529</v>
      </c>
      <c r="M45" s="134">
        <v>0.86990631050866707</v>
      </c>
      <c r="O45" s="52" t="s">
        <v>51</v>
      </c>
      <c r="P45" s="52" t="s">
        <v>49</v>
      </c>
      <c r="Q45" s="195"/>
      <c r="R45" s="183">
        <v>0.05</v>
      </c>
      <c r="S45" s="14">
        <v>1.8777490857357526E-2</v>
      </c>
      <c r="T45" s="134">
        <v>3.6136375285624973E-2</v>
      </c>
      <c r="U45" s="134">
        <v>4.7198102817886139E-2</v>
      </c>
      <c r="V45" s="134">
        <v>3.3014708742099275E-2</v>
      </c>
      <c r="W45" s="14">
        <v>8.966162261679237E-3</v>
      </c>
      <c r="X45" s="134">
        <v>6.8638544981930536E-3</v>
      </c>
      <c r="Y45" s="134">
        <v>1.6276307653155308E-2</v>
      </c>
      <c r="Z45" s="14">
        <v>3.2771138979514843E-3</v>
      </c>
    </row>
    <row r="46" spans="2:32" x14ac:dyDescent="0.2">
      <c r="B46" s="52" t="s">
        <v>51</v>
      </c>
      <c r="C46" s="52" t="s">
        <v>50</v>
      </c>
      <c r="D46" s="195"/>
      <c r="E46" s="183"/>
      <c r="F46" s="134">
        <v>96.616732729615237</v>
      </c>
      <c r="G46" s="134">
        <v>65.79530597572402</v>
      </c>
      <c r="H46" s="134">
        <v>49.459911183152371</v>
      </c>
      <c r="I46" s="134">
        <v>6.7722758279338828</v>
      </c>
      <c r="J46" s="134">
        <v>6.4039304026940549</v>
      </c>
      <c r="K46" s="134">
        <v>11.021047588660874</v>
      </c>
      <c r="L46" s="134">
        <v>2.1455040026642616</v>
      </c>
      <c r="M46" s="134">
        <v>0.26134522624272538</v>
      </c>
      <c r="O46" s="52" t="s">
        <v>51</v>
      </c>
      <c r="P46" s="52" t="s">
        <v>50</v>
      </c>
      <c r="Q46" s="195"/>
      <c r="R46" s="183"/>
      <c r="S46" s="134">
        <v>3.7416917868918737E-2</v>
      </c>
      <c r="T46" s="134">
        <v>2.5151795322335205E-2</v>
      </c>
      <c r="U46" s="134">
        <v>5.0331260939900618E-2</v>
      </c>
      <c r="V46" s="134">
        <v>3.2801867346734459E-2</v>
      </c>
      <c r="W46" s="134">
        <v>2.3873966510340017E-2</v>
      </c>
      <c r="X46" s="134">
        <v>1.023144361269634E-2</v>
      </c>
      <c r="Y46" s="134">
        <v>5.6396691731232787E-3</v>
      </c>
      <c r="Z46" s="134">
        <v>1.7503786853525743E-3</v>
      </c>
    </row>
    <row r="47" spans="2:32" x14ac:dyDescent="0.2">
      <c r="B47" s="52" t="s">
        <v>47</v>
      </c>
      <c r="C47" s="52" t="s">
        <v>49</v>
      </c>
      <c r="D47" s="195"/>
      <c r="E47" s="183"/>
      <c r="F47" s="134">
        <v>63.391039859491322</v>
      </c>
      <c r="G47" s="134">
        <v>63.56129857312785</v>
      </c>
      <c r="H47" s="134">
        <v>45.793399457363385</v>
      </c>
      <c r="I47" s="134">
        <v>6.5076068579260635</v>
      </c>
      <c r="J47" s="134">
        <v>3.018748276100458</v>
      </c>
      <c r="K47" s="134">
        <v>1.1536149933472348</v>
      </c>
      <c r="L47" s="134">
        <v>0.40604270100749351</v>
      </c>
      <c r="M47" s="134">
        <v>5.7420782366648514E-2</v>
      </c>
      <c r="O47" s="52" t="s">
        <v>47</v>
      </c>
      <c r="P47" s="52" t="s">
        <v>49</v>
      </c>
      <c r="Q47" s="195"/>
      <c r="R47" s="183"/>
      <c r="S47" s="134">
        <v>4.3244831216183811E-2</v>
      </c>
      <c r="T47" s="134">
        <v>6.325521144337215E-2</v>
      </c>
      <c r="U47" s="134">
        <v>6.5973787992904986E-2</v>
      </c>
      <c r="V47" s="134">
        <v>7.773581547167549E-2</v>
      </c>
      <c r="W47" s="134">
        <v>2.6353134358471898E-2</v>
      </c>
      <c r="X47" s="134">
        <v>2.3124166065820972E-2</v>
      </c>
      <c r="Y47" s="134">
        <v>2.7797037295577982E-2</v>
      </c>
      <c r="Z47" s="134">
        <v>9.1882164589135486E-3</v>
      </c>
    </row>
    <row r="48" spans="2:32" x14ac:dyDescent="0.2">
      <c r="B48" s="52" t="s">
        <v>47</v>
      </c>
      <c r="C48" s="52" t="s">
        <v>50</v>
      </c>
      <c r="D48" s="195"/>
      <c r="E48" s="183"/>
      <c r="F48" s="134">
        <v>69.692778183609789</v>
      </c>
      <c r="G48" s="134">
        <v>69.435073425634201</v>
      </c>
      <c r="H48" s="134">
        <v>47.561017360759642</v>
      </c>
      <c r="I48" s="134">
        <v>6.85585918474656</v>
      </c>
      <c r="J48" s="134">
        <v>0.76597044595199093</v>
      </c>
      <c r="K48" s="134">
        <v>2.4658362999336689</v>
      </c>
      <c r="L48" s="134">
        <v>0.21591720154027072</v>
      </c>
      <c r="M48" s="134">
        <v>1.313763078722377E-2</v>
      </c>
      <c r="O48" s="52" t="s">
        <v>47</v>
      </c>
      <c r="P48" s="52" t="s">
        <v>50</v>
      </c>
      <c r="Q48" s="195"/>
      <c r="R48" s="183"/>
      <c r="S48" s="134">
        <v>3.3092068491690919E-2</v>
      </c>
      <c r="T48" s="134">
        <v>3.3128662052833206E-2</v>
      </c>
      <c r="U48" s="134">
        <v>5.0087189961356471E-2</v>
      </c>
      <c r="V48" s="134">
        <v>7.722169929222425E-2</v>
      </c>
      <c r="W48" s="134">
        <v>2.7608693193225439E-2</v>
      </c>
      <c r="X48" s="134">
        <v>2.0671122492382479E-2</v>
      </c>
      <c r="Y48" s="134">
        <v>3.5565432489648774E-2</v>
      </c>
      <c r="Z48" s="134">
        <v>3.6545758298765414E-3</v>
      </c>
    </row>
    <row r="49" spans="2:26" x14ac:dyDescent="0.2">
      <c r="B49" s="52" t="s">
        <v>51</v>
      </c>
      <c r="C49" s="52" t="s">
        <v>49</v>
      </c>
      <c r="D49" s="195"/>
      <c r="E49" s="183">
        <v>0.1</v>
      </c>
      <c r="F49" s="134">
        <v>70.363936493142802</v>
      </c>
      <c r="G49" s="134">
        <v>53.605312149887204</v>
      </c>
      <c r="H49" s="134">
        <v>37.8869710383224</v>
      </c>
      <c r="I49" s="134">
        <v>5.6390262124613466</v>
      </c>
      <c r="J49" s="134">
        <v>6.4878449245346763</v>
      </c>
      <c r="K49" s="134">
        <v>1.3475584733050527</v>
      </c>
      <c r="L49" s="134">
        <v>1.4474179779668019</v>
      </c>
      <c r="M49" s="134">
        <v>0.35470891645146463</v>
      </c>
      <c r="O49" s="52" t="s">
        <v>51</v>
      </c>
      <c r="P49" s="52" t="s">
        <v>49</v>
      </c>
      <c r="Q49" s="195"/>
      <c r="R49" s="183">
        <v>0.1</v>
      </c>
      <c r="S49" s="134">
        <v>0.21465168772384988</v>
      </c>
      <c r="T49" s="134">
        <v>0.18609467292770279</v>
      </c>
      <c r="U49" s="134">
        <v>0.14877788550504031</v>
      </c>
      <c r="V49" s="134">
        <v>0.11443649767463641</v>
      </c>
      <c r="W49" s="134">
        <v>6.0072042207280463E-2</v>
      </c>
      <c r="X49" s="134">
        <v>5.0320473877431736E-2</v>
      </c>
      <c r="Y49" s="134">
        <v>5.1953019501553246E-2</v>
      </c>
      <c r="Z49" s="134">
        <v>1.5116344538509161E-2</v>
      </c>
    </row>
    <row r="50" spans="2:26" x14ac:dyDescent="0.2">
      <c r="B50" s="52" t="s">
        <v>51</v>
      </c>
      <c r="C50" s="52" t="s">
        <v>50</v>
      </c>
      <c r="D50" s="195"/>
      <c r="E50" s="183"/>
      <c r="F50" s="134">
        <v>85.47005626035444</v>
      </c>
      <c r="G50" s="134">
        <v>57.729924078472429</v>
      </c>
      <c r="H50" s="134">
        <v>40.886548424011728</v>
      </c>
      <c r="I50" s="134">
        <v>5.8482337240607265</v>
      </c>
      <c r="J50" s="134">
        <v>2.7852309166703559</v>
      </c>
      <c r="K50" s="134">
        <v>1.708541349125533</v>
      </c>
      <c r="L50" s="134">
        <v>0.94046443533353052</v>
      </c>
      <c r="M50" s="134">
        <v>0.22229028212786453</v>
      </c>
      <c r="O50" s="52" t="s">
        <v>51</v>
      </c>
      <c r="P50" s="52" t="s">
        <v>50</v>
      </c>
      <c r="Q50" s="195"/>
      <c r="R50" s="183"/>
      <c r="S50" s="134">
        <v>0.39677298429877422</v>
      </c>
      <c r="T50" s="134">
        <v>8.9919603564750816E-2</v>
      </c>
      <c r="U50" s="134">
        <v>0.23943021053213534</v>
      </c>
      <c r="V50" s="134">
        <v>0.11587146746959598</v>
      </c>
      <c r="W50" s="134">
        <v>0.40807915561232727</v>
      </c>
      <c r="X50" s="134">
        <v>0.58948959844604931</v>
      </c>
      <c r="Y50" s="134">
        <v>0.16191254459081456</v>
      </c>
      <c r="Z50" s="134">
        <v>2.8892307559238283E-2</v>
      </c>
    </row>
    <row r="51" spans="2:26" x14ac:dyDescent="0.2">
      <c r="B51" s="52" t="s">
        <v>47</v>
      </c>
      <c r="C51" s="52" t="s">
        <v>49</v>
      </c>
      <c r="D51" s="195"/>
      <c r="E51" s="183"/>
      <c r="F51" s="134">
        <v>73.155629126712128</v>
      </c>
      <c r="G51" s="134">
        <v>56.754113784197322</v>
      </c>
      <c r="H51" s="134">
        <v>34.093681434084118</v>
      </c>
      <c r="I51" s="134">
        <v>6.1887976834509439</v>
      </c>
      <c r="J51" s="134">
        <v>0.95087890037134226</v>
      </c>
      <c r="K51" s="134">
        <v>0.8617958347541349</v>
      </c>
      <c r="L51" s="134">
        <v>1.7034481867985847</v>
      </c>
      <c r="M51" s="134">
        <v>0.24700123377719568</v>
      </c>
      <c r="O51" s="52" t="s">
        <v>47</v>
      </c>
      <c r="P51" s="52" t="s">
        <v>49</v>
      </c>
      <c r="Q51" s="195"/>
      <c r="R51" s="183"/>
      <c r="S51" s="134">
        <v>8.9916148756255421E-2</v>
      </c>
      <c r="T51" s="134">
        <v>1.2126745542336104</v>
      </c>
      <c r="U51" s="134">
        <v>0.17005222898179892</v>
      </c>
      <c r="V51" s="134">
        <v>0.17130659531847126</v>
      </c>
      <c r="W51" s="134">
        <v>7.494160923705101E-2</v>
      </c>
      <c r="X51" s="134">
        <v>1.9675923202488086</v>
      </c>
      <c r="Y51" s="134">
        <v>2.2042157913925653</v>
      </c>
      <c r="Z51" s="134">
        <v>0.24621073446042224</v>
      </c>
    </row>
    <row r="52" spans="2:26" x14ac:dyDescent="0.2">
      <c r="B52" s="52" t="s">
        <v>47</v>
      </c>
      <c r="C52" s="52" t="s">
        <v>50</v>
      </c>
      <c r="D52" s="195"/>
      <c r="E52" s="183"/>
      <c r="F52" s="134">
        <v>75.766304313078791</v>
      </c>
      <c r="G52" s="134">
        <v>58.614546758801616</v>
      </c>
      <c r="H52" s="134">
        <v>41.974160076623498</v>
      </c>
      <c r="I52" s="134">
        <v>6.0946093268842594</v>
      </c>
      <c r="J52" s="134">
        <v>3.7563078022058844</v>
      </c>
      <c r="K52" s="134">
        <v>3.5543022460820937</v>
      </c>
      <c r="L52" s="134">
        <v>2.4906152629107288</v>
      </c>
      <c r="M52" s="134">
        <v>0.34673380254223196</v>
      </c>
      <c r="O52" s="52" t="s">
        <v>47</v>
      </c>
      <c r="P52" s="52" t="s">
        <v>50</v>
      </c>
      <c r="Q52" s="195"/>
      <c r="R52" s="183"/>
      <c r="S52" s="134">
        <v>0.1569104871882353</v>
      </c>
      <c r="T52" s="134">
        <v>0.17567453571601818</v>
      </c>
      <c r="U52" s="134">
        <v>0.25359616279300889</v>
      </c>
      <c r="V52" s="134">
        <v>0.31651883485927701</v>
      </c>
      <c r="W52" s="134">
        <v>0.22052000500722746</v>
      </c>
      <c r="X52" s="134">
        <v>0.12944343847089226</v>
      </c>
      <c r="Y52" s="134">
        <v>8.0975763919209895E-2</v>
      </c>
      <c r="Z52" s="134">
        <v>0.24156425699948594</v>
      </c>
    </row>
    <row r="53" spans="2:26" x14ac:dyDescent="0.2">
      <c r="B53" s="52" t="s">
        <v>59</v>
      </c>
      <c r="C53" s="52" t="s">
        <v>60</v>
      </c>
      <c r="D53" s="195">
        <v>60</v>
      </c>
      <c r="E53" s="137" t="s">
        <v>60</v>
      </c>
      <c r="F53" s="134">
        <v>159.67144147556897</v>
      </c>
      <c r="G53" s="134">
        <v>83.888273791394525</v>
      </c>
      <c r="H53" s="134">
        <v>57.736872729009434</v>
      </c>
      <c r="I53" s="134">
        <v>10.514826560531814</v>
      </c>
      <c r="J53" s="134">
        <v>27.193326864336012</v>
      </c>
      <c r="K53" s="134">
        <v>14.231088612948296</v>
      </c>
      <c r="L53" s="134">
        <v>9.4835830593705825</v>
      </c>
      <c r="M53" s="134">
        <v>1.0729599257757962</v>
      </c>
      <c r="O53" s="52" t="s">
        <v>59</v>
      </c>
      <c r="P53" s="52" t="s">
        <v>60</v>
      </c>
      <c r="Q53" s="195">
        <v>60</v>
      </c>
      <c r="R53" s="137" t="s">
        <v>60</v>
      </c>
      <c r="S53" s="134">
        <v>29.513796214498182</v>
      </c>
      <c r="T53" s="134">
        <v>16.980617355935703</v>
      </c>
      <c r="U53" s="134">
        <v>12.957056449593416</v>
      </c>
      <c r="V53" s="134">
        <v>6.1573339813719583</v>
      </c>
      <c r="W53" s="134">
        <v>17.124765661501399</v>
      </c>
      <c r="X53" s="134">
        <v>8.5865088659102646</v>
      </c>
      <c r="Y53" s="134">
        <v>5.738567462711015</v>
      </c>
      <c r="Z53" s="134">
        <v>0.78594468101548243</v>
      </c>
    </row>
    <row r="54" spans="2:26" x14ac:dyDescent="0.2">
      <c r="B54" s="52" t="s">
        <v>60</v>
      </c>
      <c r="C54" s="52" t="s">
        <v>60</v>
      </c>
      <c r="D54" s="195"/>
      <c r="E54" s="137" t="s">
        <v>60</v>
      </c>
      <c r="F54" s="14">
        <v>127.93665723128426</v>
      </c>
      <c r="G54" s="134">
        <v>66.781483348224754</v>
      </c>
      <c r="H54" s="134">
        <v>46.93927507098838</v>
      </c>
      <c r="I54" s="134">
        <v>8.684918529887792</v>
      </c>
      <c r="J54" s="14">
        <v>3.4826933631777233</v>
      </c>
      <c r="K54" s="134">
        <v>1.4081660691696671</v>
      </c>
      <c r="L54" s="134">
        <v>2.1255377685801427</v>
      </c>
      <c r="M54" s="134">
        <v>0.25121784883677328</v>
      </c>
      <c r="O54" s="52" t="s">
        <v>60</v>
      </c>
      <c r="P54" s="52" t="s">
        <v>60</v>
      </c>
      <c r="Q54" s="195"/>
      <c r="R54" s="137" t="s">
        <v>60</v>
      </c>
      <c r="S54" s="14">
        <v>22.604403091679611</v>
      </c>
      <c r="T54" s="134">
        <v>13.880394343494872</v>
      </c>
      <c r="U54" s="134">
        <v>11.401084494172046</v>
      </c>
      <c r="V54" s="134">
        <v>5.4708779403174495</v>
      </c>
      <c r="W54" s="14">
        <v>31.768366770723425</v>
      </c>
      <c r="X54" s="134">
        <v>16.200754877042886</v>
      </c>
      <c r="Y54" s="134">
        <v>10.111739654571656</v>
      </c>
      <c r="Z54" s="134">
        <v>1.5649254543178577</v>
      </c>
    </row>
    <row r="55" spans="2:26" x14ac:dyDescent="0.2">
      <c r="B55" s="52" t="s">
        <v>51</v>
      </c>
      <c r="C55" s="52" t="s">
        <v>49</v>
      </c>
      <c r="D55" s="195"/>
      <c r="E55" s="194">
        <v>0.01</v>
      </c>
      <c r="F55" s="134">
        <v>159.34752376432527</v>
      </c>
      <c r="G55" s="134">
        <v>82.683658061277981</v>
      </c>
      <c r="H55" s="134">
        <v>57.354919024153709</v>
      </c>
      <c r="I55" s="134">
        <v>12.419265619553327</v>
      </c>
      <c r="J55" s="134">
        <v>1.1814482999741949</v>
      </c>
      <c r="K55" s="106">
        <v>0.30791767169561507</v>
      </c>
      <c r="L55" s="106">
        <v>0.35307774635104233</v>
      </c>
      <c r="M55" s="106">
        <v>2.2922683363226408</v>
      </c>
      <c r="O55" s="52" t="s">
        <v>51</v>
      </c>
      <c r="P55" s="52" t="s">
        <v>49</v>
      </c>
      <c r="Q55" s="195"/>
      <c r="R55" s="194">
        <v>0.01</v>
      </c>
      <c r="S55" s="134">
        <v>0.43787473087236412</v>
      </c>
      <c r="T55" s="134">
        <v>0.55085063113121502</v>
      </c>
      <c r="U55" s="134">
        <v>0.6284148082271056</v>
      </c>
      <c r="V55" s="134">
        <v>0.73659488759101954</v>
      </c>
      <c r="W55" s="134">
        <v>0.1099858694511459</v>
      </c>
      <c r="X55" s="134">
        <v>3.0081663485188787E-2</v>
      </c>
      <c r="Y55" s="134">
        <v>7.8721806989380996E-3</v>
      </c>
      <c r="Z55" s="134">
        <v>1.670339796030797E-2</v>
      </c>
    </row>
    <row r="56" spans="2:26" x14ac:dyDescent="0.2">
      <c r="B56" s="52" t="s">
        <v>51</v>
      </c>
      <c r="C56" s="52" t="s">
        <v>50</v>
      </c>
      <c r="D56" s="195"/>
      <c r="E56" s="194"/>
      <c r="F56" s="134">
        <v>151.89087036323886</v>
      </c>
      <c r="G56" s="134">
        <v>78.454569276507073</v>
      </c>
      <c r="H56" s="134">
        <v>53.264504013831619</v>
      </c>
      <c r="I56" s="134">
        <v>8.5816389474824692</v>
      </c>
      <c r="J56" s="134">
        <v>12.736727693232046</v>
      </c>
      <c r="K56" s="106">
        <v>6.6080114947004871</v>
      </c>
      <c r="L56" s="106">
        <v>4.4407506031552257</v>
      </c>
      <c r="M56" s="106">
        <v>0.15333803976622917</v>
      </c>
      <c r="O56" s="52" t="s">
        <v>51</v>
      </c>
      <c r="P56" s="52" t="s">
        <v>50</v>
      </c>
      <c r="Q56" s="195"/>
      <c r="R56" s="194"/>
      <c r="S56" s="134">
        <v>0.52283458984701847</v>
      </c>
      <c r="T56" s="134">
        <v>0.60414047214022226</v>
      </c>
      <c r="U56" s="134">
        <v>0.64742332233714006</v>
      </c>
      <c r="V56" s="134">
        <v>0.74003214419258478</v>
      </c>
      <c r="W56" s="134">
        <v>2.3253195266036007E-2</v>
      </c>
      <c r="X56" s="134">
        <v>4.7091569734046823E-3</v>
      </c>
      <c r="Y56" s="134">
        <v>1.0718454347864708E-2</v>
      </c>
      <c r="Z56" s="134">
        <v>3.5329892517924795E-2</v>
      </c>
    </row>
    <row r="57" spans="2:26" x14ac:dyDescent="0.2">
      <c r="B57" s="52" t="s">
        <v>47</v>
      </c>
      <c r="C57" s="52" t="s">
        <v>49</v>
      </c>
      <c r="D57" s="195"/>
      <c r="E57" s="194"/>
      <c r="F57" s="134">
        <v>164.42013022192927</v>
      </c>
      <c r="G57" s="134">
        <v>83.861689379275603</v>
      </c>
      <c r="H57" s="134">
        <v>57.483956550303411</v>
      </c>
      <c r="I57" s="134">
        <v>10.785077949270935</v>
      </c>
      <c r="J57" s="134">
        <v>7.4778438685745776</v>
      </c>
      <c r="K57" s="106">
        <v>4.0274788781103501</v>
      </c>
      <c r="L57" s="106">
        <v>3.5938989796147118</v>
      </c>
      <c r="M57" s="106">
        <v>2.080999720457354</v>
      </c>
      <c r="O57" s="52" t="s">
        <v>47</v>
      </c>
      <c r="P57" s="52" t="s">
        <v>49</v>
      </c>
      <c r="Q57" s="195"/>
      <c r="R57" s="194"/>
      <c r="S57" s="134">
        <v>0.70256638120191861</v>
      </c>
      <c r="T57" s="134">
        <v>0.80340720012395506</v>
      </c>
      <c r="U57" s="134">
        <v>0.83073116150505533</v>
      </c>
      <c r="V57" s="134">
        <v>0.79605317993754809</v>
      </c>
      <c r="W57" s="134">
        <v>3.2856539234107612E-2</v>
      </c>
      <c r="X57" s="134">
        <v>1.2296931685084354E-2</v>
      </c>
      <c r="Y57" s="134">
        <v>2.8037669557587699E-2</v>
      </c>
      <c r="Z57" s="134">
        <v>1.1921301479370743E-2</v>
      </c>
    </row>
    <row r="58" spans="2:26" x14ac:dyDescent="0.2">
      <c r="B58" s="52" t="s">
        <v>47</v>
      </c>
      <c r="C58" s="52" t="s">
        <v>50</v>
      </c>
      <c r="D58" s="195"/>
      <c r="E58" s="194"/>
      <c r="F58" s="134">
        <v>153.09743900396782</v>
      </c>
      <c r="G58" s="134">
        <v>81.866196129578398</v>
      </c>
      <c r="H58" s="134">
        <v>56.172032521149056</v>
      </c>
      <c r="I58" s="134">
        <v>8.3124154555430803</v>
      </c>
      <c r="J58" s="134">
        <v>69.483115426414784</v>
      </c>
      <c r="K58" s="106">
        <v>28.289582830624624</v>
      </c>
      <c r="L58" s="106">
        <v>19.479991153605187</v>
      </c>
      <c r="M58" s="106">
        <v>0.61572467185826785</v>
      </c>
      <c r="O58" s="52" t="s">
        <v>47</v>
      </c>
      <c r="P58" s="52" t="s">
        <v>50</v>
      </c>
      <c r="Q58" s="195"/>
      <c r="R58" s="194"/>
      <c r="S58" s="134">
        <v>0.76214852299801639</v>
      </c>
      <c r="T58" s="134">
        <v>0.80338974919051376</v>
      </c>
      <c r="U58" s="134">
        <v>0.88178842051119066</v>
      </c>
      <c r="V58" s="134">
        <v>0.7958538655889873</v>
      </c>
      <c r="W58" s="134">
        <v>1.1934536506314632E-2</v>
      </c>
      <c r="X58" s="134">
        <v>1.3377133137924432E-2</v>
      </c>
      <c r="Y58" s="134">
        <v>3.077083985926889E-2</v>
      </c>
      <c r="Z58" s="134">
        <v>2.0047920517499287E-2</v>
      </c>
    </row>
    <row r="59" spans="2:26" x14ac:dyDescent="0.2">
      <c r="B59" s="52" t="s">
        <v>51</v>
      </c>
      <c r="C59" s="52" t="s">
        <v>49</v>
      </c>
      <c r="D59" s="195"/>
      <c r="E59" s="183">
        <v>0.05</v>
      </c>
      <c r="F59" s="134">
        <v>61.141139669315614</v>
      </c>
      <c r="G59" s="134">
        <v>32.771536594204889</v>
      </c>
      <c r="H59" s="134">
        <v>22.850807889996275</v>
      </c>
      <c r="I59" s="134">
        <v>4.2255350089820602</v>
      </c>
      <c r="J59" s="134">
        <v>6.5126432135549646</v>
      </c>
      <c r="K59" s="134">
        <v>2.2426373591540241</v>
      </c>
      <c r="L59" s="134">
        <v>2.1594791920008527</v>
      </c>
      <c r="M59" s="134">
        <v>0.30324513237966877</v>
      </c>
      <c r="O59" s="52" t="s">
        <v>51</v>
      </c>
      <c r="P59" s="52" t="s">
        <v>49</v>
      </c>
      <c r="Q59" s="195"/>
      <c r="R59" s="183">
        <v>0.05</v>
      </c>
      <c r="S59" s="134">
        <v>1.6788000000000001</v>
      </c>
      <c r="T59" s="134">
        <v>1.0901000000000001</v>
      </c>
      <c r="U59" s="134">
        <v>0.65169999999999995</v>
      </c>
      <c r="V59" s="134">
        <v>0.66810000000000003</v>
      </c>
      <c r="W59" s="134">
        <v>0.27938719745899998</v>
      </c>
      <c r="X59" s="134">
        <v>0.138676070298</v>
      </c>
      <c r="Y59" s="134">
        <v>5.0625889115000003E-2</v>
      </c>
      <c r="Z59" s="134">
        <v>1.34504025011E-2</v>
      </c>
    </row>
    <row r="60" spans="2:26" x14ac:dyDescent="0.2">
      <c r="B60" s="52" t="s">
        <v>51</v>
      </c>
      <c r="C60" s="52" t="s">
        <v>50</v>
      </c>
      <c r="D60" s="195"/>
      <c r="E60" s="183"/>
      <c r="F60" s="134">
        <v>86.450299999999999</v>
      </c>
      <c r="G60" s="134">
        <v>47.8125</v>
      </c>
      <c r="H60" s="134">
        <v>33.370100000000001</v>
      </c>
      <c r="I60" s="134">
        <v>5.5330000000000004</v>
      </c>
      <c r="J60" s="134">
        <v>13.4190306891</v>
      </c>
      <c r="K60" s="134">
        <v>7.3633402962299996</v>
      </c>
      <c r="L60" s="134">
        <v>5.0826977627399996</v>
      </c>
      <c r="M60" s="134">
        <v>0.68805926819399998</v>
      </c>
      <c r="O60" s="52" t="s">
        <v>51</v>
      </c>
      <c r="P60" s="52" t="s">
        <v>50</v>
      </c>
      <c r="Q60" s="195"/>
      <c r="R60" s="183"/>
      <c r="S60" s="134">
        <v>1.5200839058118054</v>
      </c>
      <c r="T60" s="134">
        <v>0.55595188411947538</v>
      </c>
      <c r="U60" s="134">
        <v>0.30543795453483308</v>
      </c>
      <c r="V60" s="134">
        <v>0.67112579459622301</v>
      </c>
      <c r="W60" s="134">
        <v>9.073305111426716E-2</v>
      </c>
      <c r="X60" s="134">
        <v>0.14083191595344224</v>
      </c>
      <c r="Y60" s="134">
        <v>6.7735979908214894E-2</v>
      </c>
      <c r="Z60" s="134">
        <v>5.8214672676688485E-2</v>
      </c>
    </row>
    <row r="61" spans="2:26" x14ac:dyDescent="0.2">
      <c r="B61" s="52" t="s">
        <v>47</v>
      </c>
      <c r="C61" s="52" t="s">
        <v>49</v>
      </c>
      <c r="D61" s="195"/>
      <c r="E61" s="183"/>
      <c r="F61" s="134">
        <v>70.91037071333578</v>
      </c>
      <c r="G61" s="134">
        <v>36.817900000000002</v>
      </c>
      <c r="H61" s="134">
        <v>26.480899999999998</v>
      </c>
      <c r="I61" s="134">
        <v>4.5595275003429379</v>
      </c>
      <c r="J61" s="134">
        <v>9.9685706963081895</v>
      </c>
      <c r="K61" s="134">
        <v>3.8795837760549832</v>
      </c>
      <c r="L61" s="134">
        <v>2.1597425221366433</v>
      </c>
      <c r="M61" s="134">
        <v>0.35477408022104562</v>
      </c>
      <c r="O61" s="52" t="s">
        <v>47</v>
      </c>
      <c r="P61" s="52" t="s">
        <v>49</v>
      </c>
      <c r="Q61" s="195"/>
      <c r="R61" s="183"/>
      <c r="S61" s="134">
        <v>2.2572999999999999</v>
      </c>
      <c r="T61" s="134">
        <v>2.4241000000000001</v>
      </c>
      <c r="U61" s="134">
        <v>2.4983</v>
      </c>
      <c r="V61" s="134">
        <v>3.0413999999999999</v>
      </c>
      <c r="W61" s="134">
        <v>0.55959105335399995</v>
      </c>
      <c r="X61" s="134">
        <v>0.34076308970500002</v>
      </c>
      <c r="Y61" s="134">
        <v>0.23376348361099999</v>
      </c>
      <c r="Z61" s="134">
        <v>9.9976891995200004E-2</v>
      </c>
    </row>
    <row r="62" spans="2:26" x14ac:dyDescent="0.2">
      <c r="B62" s="52" t="s">
        <v>47</v>
      </c>
      <c r="C62" s="52" t="s">
        <v>50</v>
      </c>
      <c r="D62" s="195"/>
      <c r="E62" s="183"/>
      <c r="F62" s="134">
        <v>89.394300000000001</v>
      </c>
      <c r="G62" s="134">
        <v>48.959299999999999</v>
      </c>
      <c r="H62" s="134">
        <v>34.028790000000001</v>
      </c>
      <c r="I62" s="134">
        <v>5.6971999999999996</v>
      </c>
      <c r="J62" s="134">
        <v>15.433098360500001</v>
      </c>
      <c r="K62" s="134">
        <v>6.5943915576599998</v>
      </c>
      <c r="L62" s="134">
        <v>4.2489141405200002</v>
      </c>
      <c r="M62" s="134">
        <v>0.54577700057400003</v>
      </c>
      <c r="O62" s="52" t="s">
        <v>47</v>
      </c>
      <c r="P62" s="52" t="s">
        <v>50</v>
      </c>
      <c r="Q62" s="195"/>
      <c r="R62" s="183"/>
      <c r="S62" s="134">
        <v>3.0442078563047943</v>
      </c>
      <c r="T62" s="134">
        <v>2.3695698201939801</v>
      </c>
      <c r="U62" s="134">
        <v>2.467143769921508</v>
      </c>
      <c r="V62" s="134">
        <v>2.2318326841223239</v>
      </c>
      <c r="W62" s="134">
        <v>0.3449266015108029</v>
      </c>
      <c r="X62" s="134">
        <v>0.39713345513421627</v>
      </c>
      <c r="Y62" s="134">
        <v>6.3506159060789713E-2</v>
      </c>
      <c r="Z62" s="134">
        <v>5.5197811026797057E-2</v>
      </c>
    </row>
    <row r="63" spans="2:26" x14ac:dyDescent="0.2">
      <c r="B63" s="52" t="s">
        <v>51</v>
      </c>
      <c r="C63" s="52" t="s">
        <v>49</v>
      </c>
      <c r="D63" s="195"/>
      <c r="E63" s="183">
        <v>0.1</v>
      </c>
      <c r="F63" s="134">
        <v>105.24448320078035</v>
      </c>
      <c r="G63" s="134">
        <v>62.987733255945308</v>
      </c>
      <c r="H63" s="134">
        <v>43.556092232483763</v>
      </c>
      <c r="I63" s="134">
        <v>6.7952413302389658</v>
      </c>
      <c r="J63" s="134">
        <v>26.954876569056342</v>
      </c>
      <c r="K63" s="134">
        <v>14.560844587435922</v>
      </c>
      <c r="L63" s="134">
        <v>9.5819244961845609</v>
      </c>
      <c r="M63" s="134">
        <v>1.0968232443089485</v>
      </c>
      <c r="O63" s="52" t="s">
        <v>51</v>
      </c>
      <c r="P63" s="52" t="s">
        <v>49</v>
      </c>
      <c r="Q63" s="195"/>
      <c r="R63" s="183">
        <v>0.1</v>
      </c>
      <c r="S63" s="134">
        <v>0.97786013936650251</v>
      </c>
      <c r="T63" s="134">
        <v>1.0574170479497094</v>
      </c>
      <c r="U63" s="134">
        <v>0.94660573701766015</v>
      </c>
      <c r="V63" s="134">
        <v>0.60519885014141128</v>
      </c>
      <c r="W63" s="134">
        <v>0.15797978335694471</v>
      </c>
      <c r="X63" s="134">
        <v>0.1071471352447949</v>
      </c>
      <c r="Y63" s="134">
        <v>2.7966373574097769E-2</v>
      </c>
      <c r="Z63" s="134">
        <v>7.2114030374820833E-3</v>
      </c>
    </row>
    <row r="64" spans="2:26" x14ac:dyDescent="0.2">
      <c r="B64" s="52" t="s">
        <v>51</v>
      </c>
      <c r="C64" s="52" t="s">
        <v>50</v>
      </c>
      <c r="D64" s="195"/>
      <c r="E64" s="183"/>
      <c r="F64" s="134">
        <v>123.28665544046645</v>
      </c>
      <c r="G64" s="134">
        <v>76.523721897545045</v>
      </c>
      <c r="H64" s="134">
        <v>52.414451697653952</v>
      </c>
      <c r="I64" s="134">
        <v>7.7940073069390996</v>
      </c>
      <c r="J64" s="134">
        <v>4.6947337977404162</v>
      </c>
      <c r="K64" s="134">
        <v>18.073082126726984</v>
      </c>
      <c r="L64" s="134">
        <v>12.348233047967469</v>
      </c>
      <c r="M64" s="134">
        <v>1.5449075192178021</v>
      </c>
      <c r="O64" s="52" t="s">
        <v>51</v>
      </c>
      <c r="P64" s="52" t="s">
        <v>50</v>
      </c>
      <c r="Q64" s="195"/>
      <c r="R64" s="183"/>
      <c r="S64" s="134">
        <v>1.0354700432878923</v>
      </c>
      <c r="T64" s="134">
        <v>1.0964080033458197</v>
      </c>
      <c r="U64" s="134">
        <v>0.93365964113441624</v>
      </c>
      <c r="V64" s="134">
        <v>0.57181612494661516</v>
      </c>
      <c r="W64" s="134">
        <v>4.8312971334975315E-2</v>
      </c>
      <c r="X64" s="134">
        <v>0.10239709657921307</v>
      </c>
      <c r="Y64" s="134">
        <v>7.6865334909916178E-2</v>
      </c>
      <c r="Z64" s="134">
        <v>5.807740888981628E-2</v>
      </c>
    </row>
    <row r="65" spans="2:26" x14ac:dyDescent="0.2">
      <c r="B65" s="52" t="s">
        <v>47</v>
      </c>
      <c r="C65" s="52" t="s">
        <v>49</v>
      </c>
      <c r="D65" s="195"/>
      <c r="E65" s="183"/>
      <c r="F65" s="134">
        <v>124.5932710398484</v>
      </c>
      <c r="G65" s="134">
        <v>69.261057166586141</v>
      </c>
      <c r="H65" s="134">
        <v>48.077859474178297</v>
      </c>
      <c r="I65" s="134">
        <v>8.0225593652504532</v>
      </c>
      <c r="J65" s="134">
        <v>8.5507555725888977</v>
      </c>
      <c r="K65" s="134">
        <v>4.6611748280531904</v>
      </c>
      <c r="L65" s="134">
        <v>2.7368061396678898</v>
      </c>
      <c r="M65" s="134">
        <v>0.4213500269303781</v>
      </c>
      <c r="O65" s="52" t="s">
        <v>47</v>
      </c>
      <c r="P65" s="52" t="s">
        <v>49</v>
      </c>
      <c r="Q65" s="195"/>
      <c r="R65" s="183"/>
      <c r="S65" s="134">
        <v>0.78252792287504747</v>
      </c>
      <c r="T65" s="134">
        <v>0.79077320926802175</v>
      </c>
      <c r="U65" s="134">
        <v>1.0790289880644746</v>
      </c>
      <c r="V65" s="134">
        <v>1.6751036353985567</v>
      </c>
      <c r="W65" s="134">
        <v>0.16293124598224665</v>
      </c>
      <c r="X65" s="134">
        <v>0.48133830038709269</v>
      </c>
      <c r="Y65" s="134">
        <v>0.15294462280370877</v>
      </c>
      <c r="Z65" s="134">
        <v>2.0326793158034547E-2</v>
      </c>
    </row>
    <row r="66" spans="2:26" x14ac:dyDescent="0.2">
      <c r="B66" s="52" t="s">
        <v>47</v>
      </c>
      <c r="C66" s="52" t="s">
        <v>50</v>
      </c>
      <c r="D66" s="195"/>
      <c r="E66" s="183"/>
      <c r="F66" s="134">
        <v>126.45284459897721</v>
      </c>
      <c r="G66" s="134">
        <v>68.254393103220551</v>
      </c>
      <c r="H66" s="134">
        <v>47.476849400399182</v>
      </c>
      <c r="I66" s="134">
        <v>7.7406324933525754</v>
      </c>
      <c r="J66" s="134">
        <v>0.85986153787561137</v>
      </c>
      <c r="K66" s="134">
        <v>1.5339392072283071</v>
      </c>
      <c r="L66" s="134">
        <v>1.7251939333648512</v>
      </c>
      <c r="M66" s="134">
        <v>0.41083234817518016</v>
      </c>
      <c r="O66" s="52" t="s">
        <v>47</v>
      </c>
      <c r="P66" s="52" t="s">
        <v>50</v>
      </c>
      <c r="Q66" s="195"/>
      <c r="R66" s="183"/>
      <c r="S66" s="134">
        <v>1.5672423266078355</v>
      </c>
      <c r="T66" s="134">
        <v>1.8996682028538714</v>
      </c>
      <c r="U66" s="134">
        <v>1.7887769000067102</v>
      </c>
      <c r="V66" s="134">
        <v>1.8758667655100723</v>
      </c>
      <c r="W66" s="134">
        <v>8.7720965450642757E-2</v>
      </c>
      <c r="X66" s="134">
        <v>0.13533839646087703</v>
      </c>
      <c r="Y66" s="134">
        <v>0.15056662017999403</v>
      </c>
      <c r="Z66" s="134">
        <v>0.12666586524976164</v>
      </c>
    </row>
  </sheetData>
  <mergeCells count="48">
    <mergeCell ref="S37:V37"/>
    <mergeCell ref="W37:Z37"/>
    <mergeCell ref="D53:D66"/>
    <mergeCell ref="E55:E58"/>
    <mergeCell ref="E59:E62"/>
    <mergeCell ref="E63:E66"/>
    <mergeCell ref="O37:R37"/>
    <mergeCell ref="Q39:Q52"/>
    <mergeCell ref="R41:R44"/>
    <mergeCell ref="R45:R48"/>
    <mergeCell ref="R49:R52"/>
    <mergeCell ref="Q53:Q66"/>
    <mergeCell ref="R55:R58"/>
    <mergeCell ref="R59:R62"/>
    <mergeCell ref="R63:R66"/>
    <mergeCell ref="F37:I37"/>
    <mergeCell ref="J37:M37"/>
    <mergeCell ref="B37:E37"/>
    <mergeCell ref="D39:D52"/>
    <mergeCell ref="E41:E44"/>
    <mergeCell ref="E45:E48"/>
    <mergeCell ref="E49:E52"/>
    <mergeCell ref="D25:D28"/>
    <mergeCell ref="E25:E32"/>
    <mergeCell ref="D29:D32"/>
    <mergeCell ref="Q25:Q28"/>
    <mergeCell ref="R25:R32"/>
    <mergeCell ref="Q29:Q32"/>
    <mergeCell ref="D17:D20"/>
    <mergeCell ref="E17:E24"/>
    <mergeCell ref="Q17:Q20"/>
    <mergeCell ref="R17:R24"/>
    <mergeCell ref="D21:D24"/>
    <mergeCell ref="Q21:Q24"/>
    <mergeCell ref="D5:D10"/>
    <mergeCell ref="Q5:Q10"/>
    <mergeCell ref="E7:E10"/>
    <mergeCell ref="R7:R10"/>
    <mergeCell ref="D11:D16"/>
    <mergeCell ref="Q11:Q16"/>
    <mergeCell ref="E13:E16"/>
    <mergeCell ref="R13:R16"/>
    <mergeCell ref="W3:Z3"/>
    <mergeCell ref="B3:E3"/>
    <mergeCell ref="F3:I3"/>
    <mergeCell ref="O3:R3"/>
    <mergeCell ref="S3:V3"/>
    <mergeCell ref="J3:M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E97"/>
  <sheetViews>
    <sheetView topLeftCell="E67" zoomScale="68" workbookViewId="0">
      <selection activeCell="O68" sqref="O68:V97"/>
    </sheetView>
  </sheetViews>
  <sheetFormatPr baseColWidth="10" defaultRowHeight="16" x14ac:dyDescent="0.2"/>
  <cols>
    <col min="3" max="3" width="12.83203125" customWidth="1"/>
    <col min="4" max="4" width="13.33203125" customWidth="1"/>
    <col min="5" max="5" width="14.5" customWidth="1"/>
    <col min="6" max="6" width="11.6640625" bestFit="1" customWidth="1"/>
    <col min="7" max="9" width="11" bestFit="1" customWidth="1"/>
    <col min="10" max="13" width="11" customWidth="1"/>
    <col min="16" max="16" width="13.5" customWidth="1"/>
    <col min="17" max="17" width="15.6640625" customWidth="1"/>
    <col min="18" max="18" width="17.1640625" customWidth="1"/>
  </cols>
  <sheetData>
    <row r="3" spans="2:29" ht="16" customHeight="1" x14ac:dyDescent="0.2">
      <c r="B3" s="202" t="s">
        <v>81</v>
      </c>
      <c r="C3" s="202"/>
      <c r="D3" s="202"/>
      <c r="E3" s="202"/>
      <c r="F3" s="201" t="s">
        <v>41</v>
      </c>
      <c r="G3" s="201"/>
      <c r="H3" s="201"/>
      <c r="I3" s="201"/>
      <c r="J3" s="201" t="s">
        <v>71</v>
      </c>
      <c r="K3" s="201"/>
      <c r="L3" s="201"/>
      <c r="M3" s="201"/>
      <c r="O3" s="202" t="s">
        <v>83</v>
      </c>
      <c r="P3" s="202"/>
      <c r="Q3" s="202"/>
      <c r="R3" s="202"/>
      <c r="S3" s="201" t="s">
        <v>41</v>
      </c>
      <c r="T3" s="201"/>
      <c r="U3" s="201"/>
      <c r="V3" s="201"/>
      <c r="W3" s="201" t="s">
        <v>71</v>
      </c>
      <c r="X3" s="201"/>
      <c r="Y3" s="201"/>
      <c r="Z3" s="201"/>
      <c r="AB3" s="61" t="s">
        <v>86</v>
      </c>
      <c r="AC3" s="61" t="s">
        <v>87</v>
      </c>
    </row>
    <row r="4" spans="2:29" ht="32" x14ac:dyDescent="0.2">
      <c r="B4" s="103" t="s">
        <v>52</v>
      </c>
      <c r="C4" s="103" t="s">
        <v>48</v>
      </c>
      <c r="D4" s="104" t="s">
        <v>46</v>
      </c>
      <c r="E4" s="104" t="s">
        <v>82</v>
      </c>
      <c r="F4" s="105" t="s">
        <v>77</v>
      </c>
      <c r="G4" s="105" t="s">
        <v>78</v>
      </c>
      <c r="H4" s="105" t="s">
        <v>79</v>
      </c>
      <c r="I4" s="105" t="s">
        <v>80</v>
      </c>
      <c r="J4" s="105" t="s">
        <v>77</v>
      </c>
      <c r="K4" s="105" t="s">
        <v>78</v>
      </c>
      <c r="L4" s="105" t="s">
        <v>79</v>
      </c>
      <c r="M4" s="105" t="s">
        <v>80</v>
      </c>
      <c r="O4" s="103" t="s">
        <v>52</v>
      </c>
      <c r="P4" s="103" t="s">
        <v>48</v>
      </c>
      <c r="Q4" s="104" t="s">
        <v>46</v>
      </c>
      <c r="R4" s="104" t="s">
        <v>82</v>
      </c>
      <c r="S4" s="105" t="s">
        <v>77</v>
      </c>
      <c r="T4" s="105" t="s">
        <v>78</v>
      </c>
      <c r="U4" s="105" t="s">
        <v>79</v>
      </c>
      <c r="V4" s="105" t="s">
        <v>80</v>
      </c>
      <c r="W4" s="105" t="s">
        <v>77</v>
      </c>
      <c r="X4" s="105" t="s">
        <v>78</v>
      </c>
      <c r="Y4" s="105" t="s">
        <v>79</v>
      </c>
      <c r="Z4" s="105" t="s">
        <v>80</v>
      </c>
      <c r="AB4" s="101">
        <v>1</v>
      </c>
      <c r="AC4" s="101">
        <v>26</v>
      </c>
    </row>
    <row r="5" spans="2:29" x14ac:dyDescent="0.2">
      <c r="B5" s="95" t="s">
        <v>59</v>
      </c>
      <c r="C5" s="46" t="s">
        <v>60</v>
      </c>
      <c r="D5" s="148">
        <v>60</v>
      </c>
      <c r="E5" s="96" t="s">
        <v>60</v>
      </c>
      <c r="F5" s="93">
        <v>159.67144147556897</v>
      </c>
      <c r="G5" s="93">
        <v>83.888273791394525</v>
      </c>
      <c r="H5" s="93">
        <v>57.736872729009434</v>
      </c>
      <c r="I5" s="93">
        <v>10.514826560531814</v>
      </c>
      <c r="J5" s="106">
        <f>(($F$6-F5)/$F$6)*100</f>
        <v>-24.805075363907996</v>
      </c>
      <c r="K5" s="106">
        <f>($G$6-G5)*100/$G$6</f>
        <v>-25.616068385256256</v>
      </c>
      <c r="L5" s="106">
        <f>($H$6-H5)*100/$H$6</f>
        <v>-23.00333279900757</v>
      </c>
      <c r="M5" s="106">
        <f>($I$6-I5)*100/$I$6</f>
        <v>-21.069950447395435</v>
      </c>
      <c r="O5" s="101" t="s">
        <v>59</v>
      </c>
      <c r="P5" s="101" t="s">
        <v>60</v>
      </c>
      <c r="Q5" s="148">
        <v>60</v>
      </c>
      <c r="R5" s="99" t="s">
        <v>60</v>
      </c>
      <c r="S5" s="98">
        <v>29.513796214498182</v>
      </c>
      <c r="T5" s="98">
        <v>16.980617355935703</v>
      </c>
      <c r="U5" s="98">
        <v>12.957056449593416</v>
      </c>
      <c r="V5" s="98">
        <v>6.1573339813719583</v>
      </c>
      <c r="W5" s="106">
        <f>(($S$6-S5)/$S$6)*100</f>
        <v>-30.566580744447215</v>
      </c>
      <c r="X5" s="106">
        <f>($T$6-T5)*100/$T$6</f>
        <v>-22.335266100662103</v>
      </c>
      <c r="Y5" s="106">
        <f>($U$6-U5)*100/$U$6</f>
        <v>-13.647578493227943</v>
      </c>
      <c r="Z5" s="106">
        <f>($V$6-V5)*100/$V$6</f>
        <v>-12.547456707006646</v>
      </c>
      <c r="AB5" s="101">
        <v>2</v>
      </c>
      <c r="AC5" s="101">
        <v>60</v>
      </c>
    </row>
    <row r="6" spans="2:29" x14ac:dyDescent="0.2">
      <c r="B6" s="95" t="s">
        <v>60</v>
      </c>
      <c r="C6" s="46" t="s">
        <v>60</v>
      </c>
      <c r="D6" s="148"/>
      <c r="E6" s="97" t="s">
        <v>60</v>
      </c>
      <c r="F6" s="14">
        <v>127.93665723128426</v>
      </c>
      <c r="G6" s="93">
        <v>66.781483348224754</v>
      </c>
      <c r="H6" s="93">
        <v>46.93927507098838</v>
      </c>
      <c r="I6" s="93">
        <v>8.684918529887792</v>
      </c>
      <c r="J6" s="106">
        <f>($F$6-F6)*100/$F$6</f>
        <v>0</v>
      </c>
      <c r="K6" s="106">
        <f t="shared" ref="K6:K10" si="0">($G$6-G6)*100/$G$6</f>
        <v>0</v>
      </c>
      <c r="L6" s="106">
        <f t="shared" ref="L6:L10" si="1">($H$6-H6)*100/$H$6</f>
        <v>0</v>
      </c>
      <c r="M6" s="106">
        <f t="shared" ref="M6:M10" si="2">($I$6-I6)*100/$I$6</f>
        <v>0</v>
      </c>
      <c r="O6" s="101" t="s">
        <v>60</v>
      </c>
      <c r="P6" s="101" t="s">
        <v>60</v>
      </c>
      <c r="Q6" s="148"/>
      <c r="R6" s="100" t="s">
        <v>60</v>
      </c>
      <c r="S6" s="14">
        <v>22.604403091679611</v>
      </c>
      <c r="T6" s="98">
        <v>13.880394343494872</v>
      </c>
      <c r="U6" s="98">
        <v>11.401084494172046</v>
      </c>
      <c r="V6" s="98">
        <v>5.4708779403174495</v>
      </c>
      <c r="W6" s="106">
        <f t="shared" ref="W6:W10" si="3">(($S$6-S6)/$S$6)*100</f>
        <v>0</v>
      </c>
      <c r="X6" s="106">
        <f t="shared" ref="X6:X10" si="4">($T$6-T6)*100/$T$6</f>
        <v>0</v>
      </c>
      <c r="Y6" s="106">
        <f t="shared" ref="Y6:Y10" si="5">($U$6-U6)*100/$U$6</f>
        <v>0</v>
      </c>
      <c r="Z6" s="106">
        <f t="shared" ref="Z6:Z10" si="6">($V$6-V6)*100/$V$6</f>
        <v>0</v>
      </c>
      <c r="AB6" s="101">
        <v>3</v>
      </c>
    </row>
    <row r="7" spans="2:29" x14ac:dyDescent="0.2">
      <c r="B7" s="95" t="s">
        <v>51</v>
      </c>
      <c r="C7" s="46" t="s">
        <v>49</v>
      </c>
      <c r="D7" s="148"/>
      <c r="E7" s="203">
        <v>0.05</v>
      </c>
      <c r="F7" s="93">
        <v>61.141139669315614</v>
      </c>
      <c r="G7" s="93">
        <v>32.771536594204889</v>
      </c>
      <c r="H7" s="93">
        <v>22.850807889996275</v>
      </c>
      <c r="I7" s="93">
        <v>4.2255350089820602</v>
      </c>
      <c r="J7" s="106">
        <f>($F$6-F7)*100/$F$6</f>
        <v>52.209834935123801</v>
      </c>
      <c r="K7" s="106">
        <f t="shared" si="0"/>
        <v>50.927210730972703</v>
      </c>
      <c r="L7" s="106">
        <f t="shared" si="1"/>
        <v>51.318362170191236</v>
      </c>
      <c r="M7" s="106">
        <f t="shared" si="2"/>
        <v>51.346290763228914</v>
      </c>
      <c r="O7" s="101" t="s">
        <v>51</v>
      </c>
      <c r="P7" s="101" t="s">
        <v>49</v>
      </c>
      <c r="Q7" s="148"/>
      <c r="R7" s="203">
        <v>0.05</v>
      </c>
      <c r="S7" s="98">
        <v>1.6788000000000001</v>
      </c>
      <c r="T7" s="98">
        <v>1.0901000000000001</v>
      </c>
      <c r="U7" s="98">
        <v>0.65169999999999995</v>
      </c>
      <c r="V7" s="98">
        <v>0.66810000000000003</v>
      </c>
      <c r="W7" s="106">
        <f t="shared" si="3"/>
        <v>92.573128371534196</v>
      </c>
      <c r="X7" s="106">
        <f t="shared" si="4"/>
        <v>92.146476728084593</v>
      </c>
      <c r="Y7" s="106">
        <f t="shared" si="5"/>
        <v>94.283877114206689</v>
      </c>
      <c r="Z7" s="106">
        <f t="shared" si="6"/>
        <v>87.788066060175467</v>
      </c>
      <c r="AB7" s="101">
        <v>24</v>
      </c>
    </row>
    <row r="8" spans="2:29" x14ac:dyDescent="0.2">
      <c r="B8" s="95" t="s">
        <v>51</v>
      </c>
      <c r="C8" s="46" t="s">
        <v>50</v>
      </c>
      <c r="D8" s="148"/>
      <c r="E8" s="204"/>
      <c r="F8" s="93">
        <v>86.450299999999999</v>
      </c>
      <c r="G8" s="93">
        <v>47.8125</v>
      </c>
      <c r="H8" s="93">
        <v>33.370100000000001</v>
      </c>
      <c r="I8" s="93">
        <v>5.5330000000000004</v>
      </c>
      <c r="J8" s="106">
        <f t="shared" ref="J8:J10" si="7">($F$6-F8)*100/$F$6</f>
        <v>32.427263717141756</v>
      </c>
      <c r="K8" s="106">
        <f t="shared" si="0"/>
        <v>28.404555270677445</v>
      </c>
      <c r="L8" s="106">
        <f t="shared" si="1"/>
        <v>28.907934880688089</v>
      </c>
      <c r="M8" s="106">
        <f t="shared" si="2"/>
        <v>36.291860643723432</v>
      </c>
      <c r="O8" s="101" t="s">
        <v>51</v>
      </c>
      <c r="P8" s="101" t="s">
        <v>50</v>
      </c>
      <c r="Q8" s="148"/>
      <c r="R8" s="204"/>
      <c r="S8" s="98">
        <v>1.5200839058118054</v>
      </c>
      <c r="T8" s="98">
        <v>0.55595188411947538</v>
      </c>
      <c r="U8" s="98">
        <v>0.30543795453483308</v>
      </c>
      <c r="V8" s="98">
        <v>0.67112579459622301</v>
      </c>
      <c r="W8" s="106">
        <f t="shared" si="3"/>
        <v>93.275275176935196</v>
      </c>
      <c r="X8" s="106">
        <f t="shared" si="4"/>
        <v>95.994696761767258</v>
      </c>
      <c r="Y8" s="106">
        <f t="shared" si="5"/>
        <v>97.320974555613859</v>
      </c>
      <c r="Z8" s="106">
        <f t="shared" si="6"/>
        <v>87.732758765272692</v>
      </c>
    </row>
    <row r="9" spans="2:29" x14ac:dyDescent="0.2">
      <c r="B9" s="95" t="s">
        <v>47</v>
      </c>
      <c r="C9" s="46" t="s">
        <v>49</v>
      </c>
      <c r="D9" s="148"/>
      <c r="E9" s="204"/>
      <c r="F9" s="93">
        <v>70.91037071333578</v>
      </c>
      <c r="G9" s="93">
        <v>36.817900000000002</v>
      </c>
      <c r="H9" s="93">
        <v>26.480899999999998</v>
      </c>
      <c r="I9" s="93">
        <v>4.5595275003429379</v>
      </c>
      <c r="J9" s="106">
        <f t="shared" si="7"/>
        <v>44.573844394618028</v>
      </c>
      <c r="K9" s="106">
        <f t="shared" si="0"/>
        <v>44.868100925495945</v>
      </c>
      <c r="L9" s="106">
        <f t="shared" si="1"/>
        <v>43.584769982170066</v>
      </c>
      <c r="M9" s="106">
        <f t="shared" si="2"/>
        <v>47.500630148089066</v>
      </c>
      <c r="O9" s="101" t="s">
        <v>47</v>
      </c>
      <c r="P9" s="101" t="s">
        <v>49</v>
      </c>
      <c r="Q9" s="148"/>
      <c r="R9" s="204"/>
      <c r="S9" s="98">
        <v>2.2572999999999999</v>
      </c>
      <c r="T9" s="98">
        <v>2.4241000000000001</v>
      </c>
      <c r="U9" s="98">
        <v>2.4983</v>
      </c>
      <c r="V9" s="98">
        <v>3.0413999999999999</v>
      </c>
      <c r="W9" s="106">
        <f t="shared" si="3"/>
        <v>90.013892466681042</v>
      </c>
      <c r="X9" s="106">
        <f t="shared" si="4"/>
        <v>82.535798767589995</v>
      </c>
      <c r="Y9" s="106">
        <f>($U$6-U9)*100/$U$6</f>
        <v>78.087172309993221</v>
      </c>
      <c r="Z9" s="106">
        <f t="shared" si="6"/>
        <v>44.407460133838747</v>
      </c>
    </row>
    <row r="10" spans="2:29" x14ac:dyDescent="0.2">
      <c r="B10" s="95" t="s">
        <v>47</v>
      </c>
      <c r="C10" s="46" t="s">
        <v>50</v>
      </c>
      <c r="D10" s="148"/>
      <c r="E10" s="205"/>
      <c r="F10" s="93">
        <v>89.394300000000001</v>
      </c>
      <c r="G10" s="93">
        <v>48.959299999999999</v>
      </c>
      <c r="H10" s="93">
        <v>34.028790000000001</v>
      </c>
      <c r="I10" s="93">
        <v>5.6971999999999996</v>
      </c>
      <c r="J10" s="106">
        <f t="shared" si="7"/>
        <v>30.126124963236514</v>
      </c>
      <c r="K10" s="106">
        <f t="shared" si="0"/>
        <v>26.687312791920068</v>
      </c>
      <c r="L10" s="106">
        <f t="shared" si="1"/>
        <v>27.504653728595663</v>
      </c>
      <c r="M10" s="106">
        <f t="shared" si="2"/>
        <v>34.40122690392576</v>
      </c>
      <c r="O10" s="101" t="s">
        <v>47</v>
      </c>
      <c r="P10" s="101" t="s">
        <v>50</v>
      </c>
      <c r="Q10" s="148"/>
      <c r="R10" s="205"/>
      <c r="S10" s="98">
        <v>3.0442078563047943</v>
      </c>
      <c r="T10" s="98">
        <v>2.3695698201939801</v>
      </c>
      <c r="U10" s="98">
        <v>2.467143769921508</v>
      </c>
      <c r="V10" s="98">
        <v>2.2318326841223239</v>
      </c>
      <c r="W10" s="106">
        <f t="shared" si="3"/>
        <v>86.532677532080783</v>
      </c>
      <c r="X10" s="106">
        <f t="shared" si="4"/>
        <v>82.928656336738058</v>
      </c>
      <c r="Y10" s="106">
        <f t="shared" si="5"/>
        <v>78.360446576966865</v>
      </c>
      <c r="Z10" s="106">
        <f t="shared" si="6"/>
        <v>59.205218824662332</v>
      </c>
    </row>
    <row r="11" spans="2:29" ht="16" customHeight="1" x14ac:dyDescent="0.2">
      <c r="B11" s="95" t="s">
        <v>59</v>
      </c>
      <c r="C11" s="46" t="s">
        <v>60</v>
      </c>
      <c r="D11" s="206" t="s">
        <v>84</v>
      </c>
      <c r="E11" s="96" t="s">
        <v>60</v>
      </c>
      <c r="F11" s="93">
        <v>137.26961994618819</v>
      </c>
      <c r="G11" s="93">
        <v>73.689435815996703</v>
      </c>
      <c r="H11" s="93">
        <v>49.724717737489762</v>
      </c>
      <c r="I11" s="93">
        <v>6.5289822900416619</v>
      </c>
      <c r="J11" s="106">
        <f>($F$12-F11)*100/$F$12</f>
        <v>-14.390528054773066</v>
      </c>
      <c r="K11" s="106">
        <f>($G$12-G11)*100/$G$12</f>
        <v>-13.148528125855652</v>
      </c>
      <c r="L11" s="106">
        <f>($H$12-H11)*100/$H$12</f>
        <v>-11.721946833320118</v>
      </c>
      <c r="M11" s="106">
        <f>($I$12-I11)*100/$I$12</f>
        <v>-13.868642355236799</v>
      </c>
      <c r="O11" s="101" t="s">
        <v>59</v>
      </c>
      <c r="P11" s="101" t="s">
        <v>60</v>
      </c>
      <c r="Q11" s="206" t="s">
        <v>84</v>
      </c>
      <c r="R11" s="99" t="s">
        <v>60</v>
      </c>
      <c r="S11" s="98">
        <v>1.4523624769190455</v>
      </c>
      <c r="T11" s="98">
        <v>0.93269637613198197</v>
      </c>
      <c r="U11" s="98">
        <v>0.68583694851692156</v>
      </c>
      <c r="V11" s="98">
        <v>0.46459436992119968</v>
      </c>
      <c r="W11" s="106">
        <f>($S$12-S11)*100/$S$12</f>
        <v>-92.230908350520423</v>
      </c>
      <c r="X11" s="106">
        <f>($T$12-T11)*100/$T$12</f>
        <v>-68.461843614294438</v>
      </c>
      <c r="Y11" s="106">
        <f>($U$12-U11)*100/$U$12</f>
        <v>-53.071101625410556</v>
      </c>
      <c r="Z11" s="106">
        <f>($V$12-V11)*100/$V$12</f>
        <v>50.156403500315115</v>
      </c>
    </row>
    <row r="12" spans="2:29" x14ac:dyDescent="0.2">
      <c r="B12" s="95" t="s">
        <v>60</v>
      </c>
      <c r="C12" s="46" t="s">
        <v>60</v>
      </c>
      <c r="D12" s="207"/>
      <c r="E12" s="96" t="s">
        <v>60</v>
      </c>
      <c r="F12" s="93">
        <v>120.00086220465739</v>
      </c>
      <c r="G12" s="93">
        <v>65.126287576654633</v>
      </c>
      <c r="H12" s="93">
        <v>44.507564670059786</v>
      </c>
      <c r="I12" s="93">
        <v>5.7337842578935385</v>
      </c>
      <c r="J12" s="106">
        <f t="shared" ref="J12:J16" si="8">($F$12-F12)*100/$F$12</f>
        <v>0</v>
      </c>
      <c r="K12" s="106">
        <f t="shared" ref="K12:K16" si="9">($G$12-G12)*100/$G$12</f>
        <v>0</v>
      </c>
      <c r="L12" s="106">
        <f t="shared" ref="L12:L16" si="10">($H$12-H12)*100/$H$12</f>
        <v>0</v>
      </c>
      <c r="M12" s="106">
        <f t="shared" ref="M12:M16" si="11">($I$12-I12)*100/$I$12</f>
        <v>0</v>
      </c>
      <c r="O12" s="101" t="s">
        <v>60</v>
      </c>
      <c r="P12" s="101" t="s">
        <v>60</v>
      </c>
      <c r="Q12" s="207"/>
      <c r="R12" s="99" t="s">
        <v>60</v>
      </c>
      <c r="S12" s="98">
        <v>0.75553015349163211</v>
      </c>
      <c r="T12" s="98">
        <v>0.55365438019748714</v>
      </c>
      <c r="U12" s="98">
        <v>0.44805122667456471</v>
      </c>
      <c r="V12" s="98">
        <v>0.93210442774557178</v>
      </c>
      <c r="W12" s="106">
        <f t="shared" ref="W12:W16" si="12">($S$12-S12)*100/$S$12</f>
        <v>0</v>
      </c>
      <c r="X12" s="106">
        <f t="shared" ref="X12:X16" si="13">($T$12-T12)*100/$T$12</f>
        <v>0</v>
      </c>
      <c r="Y12" s="106">
        <f t="shared" ref="Y12:Y16" si="14">($U$12-U12)*100/$U$12</f>
        <v>0</v>
      </c>
      <c r="Z12" s="106">
        <f t="shared" ref="Z12:Z16" si="15">($V$12-V12)*100/$V$12</f>
        <v>0</v>
      </c>
    </row>
    <row r="13" spans="2:29" x14ac:dyDescent="0.2">
      <c r="B13" s="95" t="s">
        <v>51</v>
      </c>
      <c r="C13" s="46" t="s">
        <v>49</v>
      </c>
      <c r="D13" s="207"/>
      <c r="E13" s="209">
        <v>0.05</v>
      </c>
      <c r="F13" s="93">
        <v>90.572475059648653</v>
      </c>
      <c r="G13" s="93">
        <v>65.403278482108021</v>
      </c>
      <c r="H13" s="93">
        <v>50.154173219619508</v>
      </c>
      <c r="I13" s="93">
        <v>6.0508803717485309</v>
      </c>
      <c r="J13" s="106">
        <f t="shared" si="8"/>
        <v>24.523479752020137</v>
      </c>
      <c r="K13" s="106">
        <f t="shared" si="9"/>
        <v>-0.42531351894941932</v>
      </c>
      <c r="L13" s="106">
        <f t="shared" si="10"/>
        <v>-12.686851305881925</v>
      </c>
      <c r="M13" s="106">
        <f t="shared" si="11"/>
        <v>-5.5303112149442164</v>
      </c>
      <c r="O13" s="101" t="s">
        <v>51</v>
      </c>
      <c r="P13" s="101" t="s">
        <v>49</v>
      </c>
      <c r="Q13" s="207"/>
      <c r="R13" s="209">
        <v>0.05</v>
      </c>
      <c r="S13" s="14">
        <v>1.8777490857357526E-2</v>
      </c>
      <c r="T13" s="134">
        <v>3.6136375285624973E-2</v>
      </c>
      <c r="U13" s="134">
        <v>4.7198102817886139E-2</v>
      </c>
      <c r="V13" s="134">
        <v>3.3014708742099275E-2</v>
      </c>
      <c r="W13" s="106">
        <f t="shared" si="12"/>
        <v>97.514660299052451</v>
      </c>
      <c r="X13" s="106">
        <f t="shared" si="13"/>
        <v>93.473116699133627</v>
      </c>
      <c r="Y13" s="106">
        <f t="shared" si="14"/>
        <v>89.465913715226208</v>
      </c>
      <c r="Z13" s="106">
        <f t="shared" si="15"/>
        <v>96.458046141680711</v>
      </c>
    </row>
    <row r="14" spans="2:29" x14ac:dyDescent="0.2">
      <c r="B14" s="95" t="s">
        <v>51</v>
      </c>
      <c r="C14" s="46" t="s">
        <v>50</v>
      </c>
      <c r="D14" s="207"/>
      <c r="E14" s="209"/>
      <c r="F14" s="93">
        <v>96.616732729615237</v>
      </c>
      <c r="G14" s="93">
        <v>65.79530597572402</v>
      </c>
      <c r="H14" s="93">
        <v>49.459911183152371</v>
      </c>
      <c r="I14" s="93">
        <v>6.7722758279338828</v>
      </c>
      <c r="J14" s="106">
        <f t="shared" si="8"/>
        <v>19.486634550309581</v>
      </c>
      <c r="K14" s="106">
        <f t="shared" si="9"/>
        <v>-1.0272632203730974</v>
      </c>
      <c r="L14" s="106">
        <f t="shared" si="10"/>
        <v>-11.12697706514602</v>
      </c>
      <c r="M14" s="106">
        <f t="shared" si="11"/>
        <v>-18.111800572382581</v>
      </c>
      <c r="O14" s="101" t="s">
        <v>51</v>
      </c>
      <c r="P14" s="101" t="s">
        <v>50</v>
      </c>
      <c r="Q14" s="207"/>
      <c r="R14" s="209"/>
      <c r="S14" s="134">
        <v>3.7416917868918737E-2</v>
      </c>
      <c r="T14" s="134">
        <v>2.5151795322335205E-2</v>
      </c>
      <c r="U14" s="134">
        <v>5.0331260939900618E-2</v>
      </c>
      <c r="V14" s="134">
        <v>3.2801867346734459E-2</v>
      </c>
      <c r="W14" s="106">
        <f t="shared" si="12"/>
        <v>95.047594368537261</v>
      </c>
      <c r="X14" s="106">
        <f t="shared" si="13"/>
        <v>95.457130617595112</v>
      </c>
      <c r="Y14" s="106">
        <f t="shared" si="14"/>
        <v>88.766628022992109</v>
      </c>
      <c r="Z14" s="106">
        <f t="shared" si="15"/>
        <v>96.480880642733311</v>
      </c>
    </row>
    <row r="15" spans="2:29" x14ac:dyDescent="0.2">
      <c r="B15" s="95" t="s">
        <v>47</v>
      </c>
      <c r="C15" s="46" t="s">
        <v>49</v>
      </c>
      <c r="D15" s="207"/>
      <c r="E15" s="209"/>
      <c r="F15" s="93">
        <v>63.391039859491322</v>
      </c>
      <c r="G15" s="93">
        <v>63.56129857312785</v>
      </c>
      <c r="H15" s="93">
        <v>45.793399457363385</v>
      </c>
      <c r="I15" s="93">
        <v>6.5076068579260635</v>
      </c>
      <c r="J15" s="106">
        <f t="shared" si="8"/>
        <v>47.174513003598214</v>
      </c>
      <c r="K15" s="106">
        <f t="shared" si="9"/>
        <v>2.4030066226095985</v>
      </c>
      <c r="L15" s="106">
        <f t="shared" si="10"/>
        <v>-2.8890252630887709</v>
      </c>
      <c r="M15" s="106">
        <f t="shared" si="11"/>
        <v>-13.495844371319436</v>
      </c>
      <c r="O15" s="101" t="s">
        <v>47</v>
      </c>
      <c r="P15" s="101" t="s">
        <v>49</v>
      </c>
      <c r="Q15" s="207"/>
      <c r="R15" s="209"/>
      <c r="S15" s="134">
        <v>4.3244831216183811E-2</v>
      </c>
      <c r="T15" s="134">
        <v>6.325521144337215E-2</v>
      </c>
      <c r="U15" s="134">
        <v>6.5973787992904986E-2</v>
      </c>
      <c r="V15" s="134">
        <v>7.773581547167549E-2</v>
      </c>
      <c r="W15" s="106">
        <f t="shared" si="12"/>
        <v>94.276226962440788</v>
      </c>
      <c r="X15" s="106">
        <f t="shared" si="13"/>
        <v>88.574964146258694</v>
      </c>
      <c r="Y15" s="106">
        <f t="shared" si="14"/>
        <v>85.275391726396478</v>
      </c>
      <c r="Z15" s="106">
        <f t="shared" si="15"/>
        <v>91.660181718083805</v>
      </c>
    </row>
    <row r="16" spans="2:29" x14ac:dyDescent="0.2">
      <c r="B16" s="95" t="s">
        <v>47</v>
      </c>
      <c r="C16" s="46" t="s">
        <v>50</v>
      </c>
      <c r="D16" s="208"/>
      <c r="E16" s="209"/>
      <c r="F16" s="93">
        <v>69.692778183609789</v>
      </c>
      <c r="G16" s="93">
        <v>69.435073425634201</v>
      </c>
      <c r="H16" s="93">
        <v>47.561017360759642</v>
      </c>
      <c r="I16" s="93">
        <v>6.85585918474656</v>
      </c>
      <c r="J16" s="106">
        <f t="shared" si="8"/>
        <v>41.923102131757084</v>
      </c>
      <c r="K16" s="106">
        <f t="shared" si="9"/>
        <v>-6.6160470822293709</v>
      </c>
      <c r="L16" s="106">
        <f t="shared" si="10"/>
        <v>-6.8605252013573157</v>
      </c>
      <c r="M16" s="106">
        <f t="shared" si="11"/>
        <v>-19.569535168824892</v>
      </c>
      <c r="O16" s="101" t="s">
        <v>47</v>
      </c>
      <c r="P16" s="101" t="s">
        <v>50</v>
      </c>
      <c r="Q16" s="208"/>
      <c r="R16" s="209"/>
      <c r="S16" s="134">
        <v>3.3092068491690919E-2</v>
      </c>
      <c r="T16" s="134">
        <v>3.3128662052833206E-2</v>
      </c>
      <c r="U16" s="134">
        <v>5.0087189961356471E-2</v>
      </c>
      <c r="V16" s="134">
        <v>7.722169929222425E-2</v>
      </c>
      <c r="W16" s="106">
        <f t="shared" si="12"/>
        <v>95.620020148930109</v>
      </c>
      <c r="X16" s="106">
        <f t="shared" si="13"/>
        <v>94.016364136590724</v>
      </c>
      <c r="Y16" s="106">
        <f t="shared" si="14"/>
        <v>88.821101923299381</v>
      </c>
      <c r="Z16" s="106">
        <f t="shared" si="15"/>
        <v>91.715338218165542</v>
      </c>
    </row>
    <row r="17" spans="2:31" x14ac:dyDescent="0.2">
      <c r="B17" s="95" t="s">
        <v>51</v>
      </c>
      <c r="C17" s="95" t="s">
        <v>49</v>
      </c>
      <c r="D17" s="210">
        <v>60</v>
      </c>
      <c r="E17" s="213">
        <v>0.1</v>
      </c>
      <c r="F17" s="94">
        <v>105.24448320078035</v>
      </c>
      <c r="G17" s="94">
        <v>62.987733255945308</v>
      </c>
      <c r="H17" s="94">
        <v>43.556092232483763</v>
      </c>
      <c r="I17" s="94">
        <v>6.7952413302389658</v>
      </c>
      <c r="J17" s="106">
        <f>($F$6-F17)*100/$F$6</f>
        <v>17.737038407593321</v>
      </c>
      <c r="K17" s="106">
        <f>($G$6-G17)*100/$G$6</f>
        <v>5.6808413082071718</v>
      </c>
      <c r="L17" s="106">
        <f>($H$6-H17)*100/$H$6</f>
        <v>7.2075736861893933</v>
      </c>
      <c r="M17" s="106">
        <f>($I$6-I17)*100/$I$6</f>
        <v>21.758145377481632</v>
      </c>
      <c r="O17" s="101" t="s">
        <v>51</v>
      </c>
      <c r="P17" s="101" t="s">
        <v>49</v>
      </c>
      <c r="Q17" s="210">
        <v>60</v>
      </c>
      <c r="R17" s="213">
        <v>0.1</v>
      </c>
      <c r="S17" s="98">
        <v>0.97786013936650251</v>
      </c>
      <c r="T17" s="98">
        <v>1.0574170479497094</v>
      </c>
      <c r="U17" s="98">
        <v>0.94660573701766015</v>
      </c>
      <c r="V17" s="98">
        <v>0.60519885014141128</v>
      </c>
      <c r="W17" s="106">
        <f>(($S$6-S17)/$S$6)*100</f>
        <v>95.674028040464208</v>
      </c>
      <c r="X17" s="106">
        <f>($T$6-T17)*100/$T$6</f>
        <v>92.381937992667517</v>
      </c>
      <c r="Y17" s="106">
        <f>($U$6-U17)*100/$U$6</f>
        <v>91.697230754657227</v>
      </c>
      <c r="Z17" s="106">
        <f>($V$6-V17)*100/$V$6</f>
        <v>88.937811138475254</v>
      </c>
    </row>
    <row r="18" spans="2:31" x14ac:dyDescent="0.2">
      <c r="B18" s="95" t="s">
        <v>51</v>
      </c>
      <c r="C18" s="95" t="s">
        <v>50</v>
      </c>
      <c r="D18" s="211"/>
      <c r="E18" s="213"/>
      <c r="F18" s="94">
        <v>123.28665544046645</v>
      </c>
      <c r="G18" s="94">
        <v>76.523721897545045</v>
      </c>
      <c r="H18" s="94">
        <v>52.414451697653952</v>
      </c>
      <c r="I18" s="94">
        <v>7.7940073069390996</v>
      </c>
      <c r="J18" s="106">
        <f t="shared" ref="J18:J20" si="16">($F$6-F18)*100/$F$6</f>
        <v>3.634612542995808</v>
      </c>
      <c r="K18" s="106">
        <f t="shared" ref="K18:K20" si="17">($G$6-G18)*100/$G$6</f>
        <v>-14.588233236031089</v>
      </c>
      <c r="L18" s="106">
        <f t="shared" ref="L18:L20" si="18">($H$6-H18)*100/$H$6</f>
        <v>-11.66438258448861</v>
      </c>
      <c r="M18" s="106">
        <f t="shared" ref="M18:M20" si="19">($I$6-I18)*100/$I$6</f>
        <v>10.258141396292439</v>
      </c>
      <c r="O18" s="101" t="s">
        <v>51</v>
      </c>
      <c r="P18" s="101" t="s">
        <v>50</v>
      </c>
      <c r="Q18" s="211"/>
      <c r="R18" s="213"/>
      <c r="S18" s="98">
        <v>1.0354700432878923</v>
      </c>
      <c r="T18" s="98">
        <v>1.0964080033458197</v>
      </c>
      <c r="U18" s="98">
        <v>0.93365964113441624</v>
      </c>
      <c r="V18" s="98">
        <v>0.57181612494661516</v>
      </c>
      <c r="W18" s="106">
        <f t="shared" ref="W18:W20" si="20">(($S$6-S18)/$S$6)*100</f>
        <v>95.419166615069642</v>
      </c>
      <c r="X18" s="106">
        <f t="shared" ref="X18:X19" si="21">($T$6-T18)*100/$T$6</f>
        <v>92.10103130924621</v>
      </c>
      <c r="Y18" s="106">
        <f t="shared" ref="Y18:Y20" si="22">($U$6-U18)*100/$U$6</f>
        <v>91.810782196977144</v>
      </c>
      <c r="Z18" s="106">
        <f t="shared" ref="Z18:Z20" si="23">($V$6-V18)*100/$V$6</f>
        <v>89.54800068316942</v>
      </c>
    </row>
    <row r="19" spans="2:31" x14ac:dyDescent="0.2">
      <c r="B19" s="95" t="s">
        <v>47</v>
      </c>
      <c r="C19" s="95" t="s">
        <v>49</v>
      </c>
      <c r="D19" s="211"/>
      <c r="E19" s="213"/>
      <c r="F19" s="94">
        <v>124.5932710398484</v>
      </c>
      <c r="G19" s="94">
        <v>69.261057166586141</v>
      </c>
      <c r="H19" s="94">
        <v>48.077859474178297</v>
      </c>
      <c r="I19" s="94">
        <v>8.0225593652504532</v>
      </c>
      <c r="J19" s="106">
        <f t="shared" si="16"/>
        <v>2.6133137005382836</v>
      </c>
      <c r="K19" s="106">
        <f t="shared" si="17"/>
        <v>-3.7129660708971093</v>
      </c>
      <c r="L19" s="106">
        <f t="shared" si="18"/>
        <v>-2.4256539997006437</v>
      </c>
      <c r="M19" s="106">
        <f t="shared" si="19"/>
        <v>7.626544363748871</v>
      </c>
      <c r="O19" s="101" t="s">
        <v>47</v>
      </c>
      <c r="P19" s="101" t="s">
        <v>49</v>
      </c>
      <c r="Q19" s="211"/>
      <c r="R19" s="213"/>
      <c r="S19" s="98">
        <v>0.78252792287504747</v>
      </c>
      <c r="T19" s="98">
        <v>0.79077320926802175</v>
      </c>
      <c r="U19" s="98">
        <v>1.0790289880644746</v>
      </c>
      <c r="V19" s="98">
        <v>1.6751036353985567</v>
      </c>
      <c r="W19" s="106">
        <f t="shared" si="20"/>
        <v>96.538161526755445</v>
      </c>
      <c r="X19" s="106">
        <f t="shared" si="21"/>
        <v>94.302948535186104</v>
      </c>
      <c r="Y19" s="106">
        <f t="shared" si="22"/>
        <v>90.535733783781296</v>
      </c>
      <c r="Z19" s="106">
        <f t="shared" si="23"/>
        <v>69.381447481144889</v>
      </c>
    </row>
    <row r="20" spans="2:31" x14ac:dyDescent="0.2">
      <c r="B20" s="95" t="s">
        <v>47</v>
      </c>
      <c r="C20" s="95" t="s">
        <v>50</v>
      </c>
      <c r="D20" s="212"/>
      <c r="E20" s="213"/>
      <c r="F20" s="94">
        <v>126.45284459897721</v>
      </c>
      <c r="G20" s="94">
        <v>68.254393103220551</v>
      </c>
      <c r="H20" s="94">
        <v>47.476849400399182</v>
      </c>
      <c r="I20" s="94">
        <v>7.7406324933525754</v>
      </c>
      <c r="J20" s="106">
        <f t="shared" si="16"/>
        <v>1.1598025651276858</v>
      </c>
      <c r="K20" s="106">
        <f t="shared" si="17"/>
        <v>-2.2055660957925567</v>
      </c>
      <c r="L20" s="106">
        <f t="shared" si="18"/>
        <v>-1.1452548608767479</v>
      </c>
      <c r="M20" s="106">
        <f t="shared" si="19"/>
        <v>10.872710357450142</v>
      </c>
      <c r="N20" s="30"/>
      <c r="O20" s="101" t="s">
        <v>47</v>
      </c>
      <c r="P20" s="101" t="s">
        <v>50</v>
      </c>
      <c r="Q20" s="212"/>
      <c r="R20" s="213"/>
      <c r="S20" s="98">
        <v>1.5672423266078355</v>
      </c>
      <c r="T20" s="98">
        <v>1.8996682028538714</v>
      </c>
      <c r="U20" s="98">
        <v>1.7887769000067102</v>
      </c>
      <c r="V20" s="98">
        <v>1.8758667655100723</v>
      </c>
      <c r="W20" s="106">
        <f t="shared" si="20"/>
        <v>93.066650243975175</v>
      </c>
      <c r="X20" s="106">
        <f>($T$6-T20)*100/$T$6</f>
        <v>86.31401849368811</v>
      </c>
      <c r="Y20" s="106">
        <f t="shared" si="22"/>
        <v>84.310467123359288</v>
      </c>
      <c r="Z20" s="106">
        <f t="shared" si="23"/>
        <v>65.711778146503036</v>
      </c>
    </row>
    <row r="21" spans="2:31" ht="16" customHeight="1" x14ac:dyDescent="0.2">
      <c r="B21" s="95" t="s">
        <v>51</v>
      </c>
      <c r="C21" s="95" t="s">
        <v>49</v>
      </c>
      <c r="D21" s="206" t="s">
        <v>84</v>
      </c>
      <c r="E21" s="213"/>
      <c r="F21" s="94">
        <v>70.363936493142802</v>
      </c>
      <c r="G21" s="94">
        <v>53.605312149887204</v>
      </c>
      <c r="H21" s="94">
        <v>37.8869710383224</v>
      </c>
      <c r="I21" s="94">
        <v>5.6390262124613466</v>
      </c>
      <c r="J21" s="106">
        <f>($F$12-F21)*100/$F$12</f>
        <v>41.363807559032786</v>
      </c>
      <c r="K21" s="106">
        <f>($G$12-G21)*100/$G$12</f>
        <v>17.690207526733449</v>
      </c>
      <c r="L21" s="106">
        <f>($H$12-H21)*100/$H$12</f>
        <v>14.875209822906927</v>
      </c>
      <c r="M21" s="106">
        <f>($I$12-I21)*100/$I$12</f>
        <v>1.652626627898341</v>
      </c>
      <c r="N21" s="30"/>
      <c r="O21" s="101" t="s">
        <v>51</v>
      </c>
      <c r="P21" s="101" t="s">
        <v>49</v>
      </c>
      <c r="Q21" s="206" t="s">
        <v>84</v>
      </c>
      <c r="R21" s="213"/>
      <c r="S21" s="98">
        <v>0.21465168772384988</v>
      </c>
      <c r="T21" s="98">
        <v>0.18609467292770279</v>
      </c>
      <c r="U21" s="98">
        <v>0.14877788550504031</v>
      </c>
      <c r="V21" s="98">
        <v>0.11443649767463641</v>
      </c>
      <c r="W21" s="106">
        <f>($S$12-S21)*100/$S$12</f>
        <v>71.589262621504716</v>
      </c>
      <c r="X21" s="106">
        <f>($T$12-T21)*100/$T$12</f>
        <v>66.387934497813731</v>
      </c>
      <c r="Y21" s="106">
        <f>($U$12-U21)*100/$U$12</f>
        <v>66.794447454307971</v>
      </c>
      <c r="Z21" s="106">
        <f>($V$12-V21)*100/$V$12</f>
        <v>87.722781453638461</v>
      </c>
    </row>
    <row r="22" spans="2:31" x14ac:dyDescent="0.2">
      <c r="B22" s="95" t="s">
        <v>51</v>
      </c>
      <c r="C22" s="95" t="s">
        <v>50</v>
      </c>
      <c r="D22" s="207"/>
      <c r="E22" s="213"/>
      <c r="F22" s="94">
        <v>85.47005626035444</v>
      </c>
      <c r="G22" s="94">
        <v>57.729924078472429</v>
      </c>
      <c r="H22" s="94">
        <v>40.886548424011728</v>
      </c>
      <c r="I22" s="94">
        <v>5.8482337240607265</v>
      </c>
      <c r="J22" s="106">
        <f t="shared" ref="J22:J24" si="24">($F$12-F22)*100/$F$12</f>
        <v>28.775464867420567</v>
      </c>
      <c r="K22" s="106">
        <f t="shared" ref="K22:K24" si="25">($G$12-G22)*100/$G$12</f>
        <v>11.356955498924412</v>
      </c>
      <c r="L22" s="106">
        <f t="shared" ref="L22:L24" si="26">($H$12-H22)*100/$H$12</f>
        <v>8.1357321455152842</v>
      </c>
      <c r="M22" s="106">
        <f t="shared" ref="M22:M24" si="27">($I$12-I22)*100/$I$12</f>
        <v>-1.996054630231834</v>
      </c>
      <c r="N22" s="30"/>
      <c r="O22" s="101" t="s">
        <v>51</v>
      </c>
      <c r="P22" s="101" t="s">
        <v>50</v>
      </c>
      <c r="Q22" s="207"/>
      <c r="R22" s="213"/>
      <c r="S22" s="98">
        <v>0.39677298429877422</v>
      </c>
      <c r="T22" s="98">
        <v>8.9919603564750816E-2</v>
      </c>
      <c r="U22" s="98">
        <v>0.23943021053213534</v>
      </c>
      <c r="V22" s="98">
        <v>0.11587146746959598</v>
      </c>
      <c r="W22" s="106">
        <f t="shared" ref="W22:W24" si="28">($S$12-S22)*100/$S$12</f>
        <v>47.484162946360989</v>
      </c>
      <c r="X22" s="106">
        <f t="shared" ref="X22" si="29">($T$12-T22)*100/$T$12</f>
        <v>83.758892409976653</v>
      </c>
      <c r="Y22" s="106">
        <f t="shared" ref="Y22:Y23" si="30">($U$12-U22)*100/$U$12</f>
        <v>46.561866974634604</v>
      </c>
      <c r="Z22" s="106">
        <f t="shared" ref="Z22:Z24" si="31">($V$12-V22)*100/$V$12</f>
        <v>87.568831987007314</v>
      </c>
    </row>
    <row r="23" spans="2:31" ht="16" customHeight="1" x14ac:dyDescent="0.2">
      <c r="B23" s="95" t="s">
        <v>47</v>
      </c>
      <c r="C23" s="95" t="s">
        <v>49</v>
      </c>
      <c r="D23" s="207"/>
      <c r="E23" s="213"/>
      <c r="F23" s="102">
        <v>73.155629126712128</v>
      </c>
      <c r="G23" s="102">
        <v>56.754113784197322</v>
      </c>
      <c r="H23" s="102">
        <v>39.361844722433489</v>
      </c>
      <c r="I23" s="102">
        <v>6.1887976834509439</v>
      </c>
      <c r="J23" s="102">
        <f t="shared" si="24"/>
        <v>39.037413746288181</v>
      </c>
      <c r="K23" s="106">
        <f t="shared" si="25"/>
        <v>12.855291010719956</v>
      </c>
      <c r="L23" s="106">
        <f t="shared" si="26"/>
        <v>11.56145025182162</v>
      </c>
      <c r="M23" s="106">
        <f>($I$12-I23)*100/$I$12</f>
        <v>-7.9356565418554306</v>
      </c>
      <c r="N23" s="30"/>
      <c r="O23" s="101" t="s">
        <v>47</v>
      </c>
      <c r="P23" s="101" t="s">
        <v>49</v>
      </c>
      <c r="Q23" s="207"/>
      <c r="R23" s="213"/>
      <c r="S23" s="98">
        <v>8.9916148756255421E-2</v>
      </c>
      <c r="T23" s="98">
        <v>1.2126745542336104</v>
      </c>
      <c r="U23" s="98">
        <v>0.17005222898179892</v>
      </c>
      <c r="V23" s="98">
        <v>0.17130659531847126</v>
      </c>
      <c r="W23" s="106">
        <f t="shared" si="28"/>
        <v>88.098933134473342</v>
      </c>
      <c r="X23" s="106">
        <f>($T$12-T23)*100/$T$12</f>
        <v>-119.0309690679323</v>
      </c>
      <c r="Y23" s="106">
        <f t="shared" si="30"/>
        <v>62.046253004611508</v>
      </c>
      <c r="Z23" s="106">
        <f t="shared" si="31"/>
        <v>81.621523273652841</v>
      </c>
    </row>
    <row r="24" spans="2:31" x14ac:dyDescent="0.2">
      <c r="B24" s="95" t="s">
        <v>47</v>
      </c>
      <c r="C24" s="95" t="s">
        <v>50</v>
      </c>
      <c r="D24" s="208"/>
      <c r="E24" s="213"/>
      <c r="F24" s="94">
        <v>75.766304313078791</v>
      </c>
      <c r="G24" s="94">
        <v>58.614546758801616</v>
      </c>
      <c r="H24" s="94">
        <v>41.974160076623498</v>
      </c>
      <c r="I24" s="94">
        <v>6.0946093268842594</v>
      </c>
      <c r="J24" s="106">
        <f t="shared" si="24"/>
        <v>36.861866722372433</v>
      </c>
      <c r="K24" s="106">
        <f t="shared" si="25"/>
        <v>9.9986365877044641</v>
      </c>
      <c r="L24" s="106">
        <f t="shared" si="26"/>
        <v>5.6920764194058622</v>
      </c>
      <c r="M24" s="106">
        <f t="shared" si="27"/>
        <v>-6.2929655662223984</v>
      </c>
      <c r="N24" s="30"/>
      <c r="O24" s="101" t="s">
        <v>47</v>
      </c>
      <c r="P24" s="101" t="s">
        <v>50</v>
      </c>
      <c r="Q24" s="208"/>
      <c r="R24" s="213"/>
      <c r="S24" s="98">
        <v>0.1569104871882353</v>
      </c>
      <c r="T24" s="98">
        <v>0.17567453571601818</v>
      </c>
      <c r="U24" s="98">
        <v>0.25359616279300889</v>
      </c>
      <c r="V24" s="98">
        <v>0.31651883485927701</v>
      </c>
      <c r="W24" s="106">
        <f t="shared" si="28"/>
        <v>79.231737282346174</v>
      </c>
      <c r="X24" s="106">
        <f>($T$12-T24)*100/$T$12</f>
        <v>68.269999841172478</v>
      </c>
      <c r="Y24" s="106">
        <f>($U$12-U24)*100/$U$12</f>
        <v>43.400185582528344</v>
      </c>
      <c r="Z24" s="106">
        <f t="shared" si="31"/>
        <v>66.042556452089471</v>
      </c>
      <c r="AA24" s="30"/>
      <c r="AB24" s="30"/>
      <c r="AC24" s="30"/>
      <c r="AD24" s="30"/>
      <c r="AE24" s="30"/>
    </row>
    <row r="25" spans="2:31" x14ac:dyDescent="0.2">
      <c r="B25" s="101" t="s">
        <v>51</v>
      </c>
      <c r="C25" s="101" t="s">
        <v>49</v>
      </c>
      <c r="D25" s="216">
        <v>60</v>
      </c>
      <c r="E25" s="213">
        <v>0.01</v>
      </c>
      <c r="F25" s="113">
        <v>159.34752376432527</v>
      </c>
      <c r="G25" s="113">
        <v>82.683658061277981</v>
      </c>
      <c r="H25" s="113">
        <v>57.354919024153709</v>
      </c>
      <c r="I25" s="113">
        <v>12.419265619553327</v>
      </c>
      <c r="J25" s="106">
        <f>($F$6-F25)*100/$F$6</f>
        <v>-24.551889359010186</v>
      </c>
      <c r="K25" s="106">
        <f>($G$6-G25)*100/$G$6</f>
        <v>-23.812251414262654</v>
      </c>
      <c r="L25" s="106">
        <f>($H$6-H25)*100/$H$6</f>
        <v>-22.189614001096697</v>
      </c>
      <c r="M25" s="106">
        <f>($I$6-I25)*100/$I$6</f>
        <v>-42.998067014841439</v>
      </c>
      <c r="N25" s="29"/>
      <c r="O25" s="101" t="s">
        <v>51</v>
      </c>
      <c r="P25" s="101" t="s">
        <v>49</v>
      </c>
      <c r="Q25" s="210">
        <v>60</v>
      </c>
      <c r="R25" s="213">
        <v>0.01</v>
      </c>
      <c r="S25" s="113">
        <v>0.43787473087236412</v>
      </c>
      <c r="T25" s="113">
        <v>0.55085063113121502</v>
      </c>
      <c r="U25" s="113">
        <v>0.6284148082271056</v>
      </c>
      <c r="V25" s="113">
        <v>0.73659488759101954</v>
      </c>
      <c r="W25" s="106">
        <f>(($S$6-S25)/$S$6)*100</f>
        <v>98.062878594509144</v>
      </c>
      <c r="X25" s="106">
        <f>($T$6-T25)*100/$T$6</f>
        <v>96.031448260766638</v>
      </c>
      <c r="Y25" s="106">
        <f>($U$6-U25)*100/$U$6</f>
        <v>94.488113753140453</v>
      </c>
      <c r="Z25" s="106">
        <f>($V$6-V25)*100/$V$6</f>
        <v>86.536075276644198</v>
      </c>
      <c r="AA25" s="29"/>
      <c r="AB25" s="29"/>
      <c r="AC25" s="29"/>
      <c r="AD25" s="29"/>
      <c r="AE25" s="30"/>
    </row>
    <row r="26" spans="2:31" x14ac:dyDescent="0.2">
      <c r="B26" s="101" t="s">
        <v>51</v>
      </c>
      <c r="C26" s="101" t="s">
        <v>50</v>
      </c>
      <c r="D26" s="217"/>
      <c r="E26" s="213"/>
      <c r="F26" s="113">
        <v>151.89087036323886</v>
      </c>
      <c r="G26" s="113">
        <v>78.454569276507073</v>
      </c>
      <c r="H26" s="113">
        <v>53.264504013831619</v>
      </c>
      <c r="I26" s="113">
        <v>8.5816389474824692</v>
      </c>
      <c r="J26" s="106">
        <f t="shared" ref="J26:J28" si="32">($F$6-F26)*100/$F$6</f>
        <v>-18.723494618629989</v>
      </c>
      <c r="K26" s="106">
        <f t="shared" ref="K26:K28" si="33">($G$6-G26)*100/$G$6</f>
        <v>-17.479524776971914</v>
      </c>
      <c r="L26" s="106">
        <f t="shared" ref="L26:L28" si="34">($H$6-H26)*100/$H$6</f>
        <v>-13.475344332176649</v>
      </c>
      <c r="M26" s="106">
        <f t="shared" ref="M26:M28" si="35">($I$6-I26)*100/$I$6</f>
        <v>1.1891830884757546</v>
      </c>
      <c r="N26" s="29"/>
      <c r="O26" s="101" t="s">
        <v>51</v>
      </c>
      <c r="P26" s="101" t="s">
        <v>50</v>
      </c>
      <c r="Q26" s="211"/>
      <c r="R26" s="213"/>
      <c r="S26" s="113">
        <v>0.52283458984701847</v>
      </c>
      <c r="T26" s="113">
        <v>0.60414047214022226</v>
      </c>
      <c r="U26" s="113">
        <v>0.64742332233714006</v>
      </c>
      <c r="V26" s="113">
        <v>0.74003214419258478</v>
      </c>
      <c r="W26" s="106">
        <f t="shared" ref="W26:W28" si="36">(($S$6-S26)/$S$6)*100</f>
        <v>97.687023241770689</v>
      </c>
      <c r="X26" s="106">
        <f t="shared" ref="X26:X27" si="37">($T$6-T26)*100/$T$6</f>
        <v>95.647526596221255</v>
      </c>
      <c r="Y26" s="106">
        <f t="shared" ref="Y26:Y28" si="38">($U$6-U26)*100/$U$6</f>
        <v>94.32138826207202</v>
      </c>
      <c r="Z26" s="106">
        <f t="shared" ref="Z26:Z28" si="39">($V$6-V26)*100/$V$6</f>
        <v>86.473247031542357</v>
      </c>
      <c r="AA26" s="29"/>
      <c r="AB26" s="29"/>
      <c r="AC26" s="29"/>
      <c r="AD26" s="29"/>
      <c r="AE26" s="30"/>
    </row>
    <row r="27" spans="2:31" x14ac:dyDescent="0.2">
      <c r="B27" s="101" t="s">
        <v>47</v>
      </c>
      <c r="C27" s="101" t="s">
        <v>49</v>
      </c>
      <c r="D27" s="217"/>
      <c r="E27" s="213"/>
      <c r="F27" s="113">
        <v>164.42013022192927</v>
      </c>
      <c r="G27" s="113">
        <v>83.861689379275603</v>
      </c>
      <c r="H27" s="113">
        <v>57.483956550303411</v>
      </c>
      <c r="I27" s="113">
        <v>10.785077949270935</v>
      </c>
      <c r="J27" s="106">
        <f t="shared" si="32"/>
        <v>-28.51682526352872</v>
      </c>
      <c r="K27" s="106">
        <f t="shared" si="33"/>
        <v>-25.576260326515932</v>
      </c>
      <c r="L27" s="106">
        <f t="shared" si="34"/>
        <v>-22.464517109324408</v>
      </c>
      <c r="M27" s="106">
        <f t="shared" si="35"/>
        <v>-24.181682443603496</v>
      </c>
      <c r="N27" s="29"/>
      <c r="O27" s="101" t="s">
        <v>47</v>
      </c>
      <c r="P27" s="101" t="s">
        <v>49</v>
      </c>
      <c r="Q27" s="211"/>
      <c r="R27" s="213"/>
      <c r="S27" s="113">
        <v>0.70256638120191861</v>
      </c>
      <c r="T27" s="113">
        <v>0.80340720012395506</v>
      </c>
      <c r="U27" s="113">
        <v>0.83073116150505533</v>
      </c>
      <c r="V27" s="113">
        <v>0.79605317993754809</v>
      </c>
      <c r="W27" s="106">
        <f t="shared" si="36"/>
        <v>96.891904739300443</v>
      </c>
      <c r="X27" s="106">
        <f t="shared" si="37"/>
        <v>94.21192813228339</v>
      </c>
      <c r="Y27" s="106">
        <f t="shared" si="38"/>
        <v>92.713577713333279</v>
      </c>
      <c r="Z27" s="106">
        <f t="shared" si="39"/>
        <v>85.449260820259553</v>
      </c>
      <c r="AA27" s="29"/>
      <c r="AB27" s="29"/>
      <c r="AC27" s="29"/>
      <c r="AD27" s="29"/>
      <c r="AE27" s="30"/>
    </row>
    <row r="28" spans="2:31" x14ac:dyDescent="0.2">
      <c r="B28" s="101" t="s">
        <v>47</v>
      </c>
      <c r="C28" s="101" t="s">
        <v>50</v>
      </c>
      <c r="D28" s="218"/>
      <c r="E28" s="213"/>
      <c r="F28" s="113">
        <v>153.09743900396782</v>
      </c>
      <c r="G28" s="113">
        <v>81.866196129578398</v>
      </c>
      <c r="H28" s="113">
        <v>56.172032521149056</v>
      </c>
      <c r="I28" s="113">
        <v>8.3124154555430803</v>
      </c>
      <c r="J28" s="106">
        <f t="shared" si="32"/>
        <v>-19.666593075976518</v>
      </c>
      <c r="K28" s="106">
        <f t="shared" si="33"/>
        <v>-22.588166696891196</v>
      </c>
      <c r="L28" s="106">
        <f t="shared" si="34"/>
        <v>-19.669578271495588</v>
      </c>
      <c r="M28" s="106">
        <f t="shared" si="35"/>
        <v>4.2890796622075449</v>
      </c>
      <c r="N28" s="29"/>
      <c r="O28" s="101" t="s">
        <v>47</v>
      </c>
      <c r="P28" s="101" t="s">
        <v>50</v>
      </c>
      <c r="Q28" s="212"/>
      <c r="R28" s="213"/>
      <c r="S28" s="113">
        <v>0.76214852299801639</v>
      </c>
      <c r="T28" s="113">
        <v>0.80338974919051376</v>
      </c>
      <c r="U28" s="113">
        <v>0.88178842051119066</v>
      </c>
      <c r="V28" s="113">
        <v>0.7958538655889873</v>
      </c>
      <c r="W28" s="106">
        <f t="shared" si="36"/>
        <v>96.62831829751542</v>
      </c>
      <c r="X28" s="106">
        <f>($T$6-T28)*100/$T$6</f>
        <v>94.212053855897651</v>
      </c>
      <c r="Y28" s="106">
        <f t="shared" si="38"/>
        <v>92.265749622661431</v>
      </c>
      <c r="Z28" s="106">
        <f t="shared" si="39"/>
        <v>85.452904007892982</v>
      </c>
      <c r="AA28" s="29"/>
      <c r="AB28" s="29"/>
      <c r="AC28" s="29"/>
      <c r="AD28" s="29"/>
      <c r="AE28" s="30"/>
    </row>
    <row r="29" spans="2:31" x14ac:dyDescent="0.2">
      <c r="B29" s="101" t="s">
        <v>51</v>
      </c>
      <c r="C29" s="101" t="s">
        <v>49</v>
      </c>
      <c r="D29" s="206" t="s">
        <v>84</v>
      </c>
      <c r="E29" s="213"/>
      <c r="F29" s="134">
        <v>128.50050488879174</v>
      </c>
      <c r="G29" s="134">
        <v>78.676412851530344</v>
      </c>
      <c r="H29" s="134">
        <v>54.005974352136064</v>
      </c>
      <c r="I29" s="134">
        <v>7.191698489789867</v>
      </c>
      <c r="J29" s="106">
        <f>($F$12-F29)*100/$F$12</f>
        <v>-7.082984678592136</v>
      </c>
      <c r="K29" s="106">
        <f>($G$12-G29)*100/$G$12</f>
        <v>-20.805923044403549</v>
      </c>
      <c r="L29" s="106">
        <f>($H$12-H29)*100/$H$12</f>
        <v>-21.341113027614952</v>
      </c>
      <c r="M29" s="106">
        <f>($I$12-I29)*100/$I$12</f>
        <v>-25.426736799335607</v>
      </c>
      <c r="N29" s="29"/>
      <c r="O29" s="101" t="s">
        <v>51</v>
      </c>
      <c r="P29" s="101" t="s">
        <v>49</v>
      </c>
      <c r="Q29" s="219" t="s">
        <v>84</v>
      </c>
      <c r="R29" s="213"/>
      <c r="S29" s="116">
        <v>0.17618009526175857</v>
      </c>
      <c r="T29" s="116">
        <v>0.17434245580920674</v>
      </c>
      <c r="U29" s="116">
        <v>0.17681813873806751</v>
      </c>
      <c r="V29" s="116">
        <v>0.10514241260269175</v>
      </c>
      <c r="W29" s="106">
        <f>($S$12-S29)*100/$S$12</f>
        <v>76.68126223056035</v>
      </c>
      <c r="X29" s="106">
        <f>($T$12-T29)*100/$T$12</f>
        <v>68.510597577676677</v>
      </c>
      <c r="Y29" s="106">
        <f>($U$12-U29)*100/$U$12</f>
        <v>60.536177961075708</v>
      </c>
      <c r="Z29" s="106">
        <f>($V$12-V29)*100/$V$12</f>
        <v>88.719889159094151</v>
      </c>
      <c r="AA29" s="29"/>
      <c r="AB29" s="29"/>
      <c r="AC29" s="29"/>
      <c r="AD29" s="29"/>
      <c r="AE29" s="30"/>
    </row>
    <row r="30" spans="2:31" x14ac:dyDescent="0.2">
      <c r="B30" s="101" t="s">
        <v>51</v>
      </c>
      <c r="C30" s="101" t="s">
        <v>50</v>
      </c>
      <c r="D30" s="207"/>
      <c r="E30" s="213"/>
      <c r="F30" s="134">
        <v>107.10731457400014</v>
      </c>
      <c r="G30" s="134">
        <v>65.825021282431351</v>
      </c>
      <c r="H30" s="134">
        <v>45.811986227315593</v>
      </c>
      <c r="I30" s="134">
        <v>6.1389577114517122</v>
      </c>
      <c r="J30" s="106">
        <f t="shared" ref="J30:J32" si="40">($F$12-F30)*100/$F$12</f>
        <v>10.744545825568942</v>
      </c>
      <c r="K30" s="106">
        <f t="shared" ref="K30:K32" si="41">($G$12-G30)*100/$G$12</f>
        <v>-1.0728904283916039</v>
      </c>
      <c r="L30" s="106">
        <f t="shared" ref="L30:L32" si="42">($H$12-H30)*100/$H$12</f>
        <v>-2.9307861864059506</v>
      </c>
      <c r="M30" s="106">
        <f t="shared" ref="M30" si="43">($I$12-I30)*100/$I$12</f>
        <v>-7.066423069552763</v>
      </c>
      <c r="N30" s="29"/>
      <c r="O30" s="101" t="s">
        <v>51</v>
      </c>
      <c r="P30" s="101" t="s">
        <v>50</v>
      </c>
      <c r="Q30" s="220"/>
      <c r="R30" s="213"/>
      <c r="S30" s="116">
        <v>0.21653808660336571</v>
      </c>
      <c r="T30" s="116">
        <v>0.19478871601369305</v>
      </c>
      <c r="U30" s="116">
        <v>0.17917581231914551</v>
      </c>
      <c r="V30" s="116">
        <v>0.13709979146753623</v>
      </c>
      <c r="W30" s="106">
        <f t="shared" ref="W30:W32" si="44">($S$12-S30)*100/$S$12</f>
        <v>71.339583787271835</v>
      </c>
      <c r="X30" s="106">
        <f t="shared" ref="X30" si="45">($T$12-T30)*100/$T$12</f>
        <v>64.817632988975475</v>
      </c>
      <c r="Y30" s="106">
        <f t="shared" ref="Y30:Y31" si="46">($U$12-U30)*100/$U$12</f>
        <v>60.00997170591674</v>
      </c>
      <c r="Z30" s="106">
        <f t="shared" ref="Z30:Z32" si="47">($V$12-V30)*100/$V$12</f>
        <v>85.291370002486545</v>
      </c>
      <c r="AA30" s="29"/>
      <c r="AB30" s="29"/>
      <c r="AC30" s="29"/>
      <c r="AD30" s="29"/>
      <c r="AE30" s="30"/>
    </row>
    <row r="31" spans="2:31" x14ac:dyDescent="0.2">
      <c r="B31" s="101" t="s">
        <v>47</v>
      </c>
      <c r="C31" s="101" t="s">
        <v>49</v>
      </c>
      <c r="D31" s="207"/>
      <c r="E31" s="213"/>
      <c r="F31" s="134">
        <v>118.77781258351969</v>
      </c>
      <c r="G31" s="134">
        <v>68.992716386052564</v>
      </c>
      <c r="H31" s="134">
        <v>56.63019907673646</v>
      </c>
      <c r="I31" s="134">
        <v>7.3867385746800771</v>
      </c>
      <c r="J31" s="113">
        <f t="shared" si="40"/>
        <v>1.0192006946182059</v>
      </c>
      <c r="K31" s="106">
        <f t="shared" si="41"/>
        <v>-5.9368174561571401</v>
      </c>
      <c r="L31" s="106">
        <f t="shared" si="42"/>
        <v>-27.237244941490957</v>
      </c>
      <c r="M31" s="106">
        <f>($I$12-I31)*100/$I$12</f>
        <v>-28.828331210944381</v>
      </c>
      <c r="N31" s="29"/>
      <c r="O31" s="101" t="s">
        <v>47</v>
      </c>
      <c r="P31" s="101" t="s">
        <v>49</v>
      </c>
      <c r="Q31" s="220"/>
      <c r="R31" s="213"/>
      <c r="S31" s="116">
        <v>0.20246912282244423</v>
      </c>
      <c r="T31" s="116">
        <v>0.27216394134401134</v>
      </c>
      <c r="U31" s="116">
        <v>0.2851189263510851</v>
      </c>
      <c r="V31" s="116">
        <v>0.25360353068481567</v>
      </c>
      <c r="W31" s="106">
        <f>($S$12-S31)*100/$S$12</f>
        <v>73.201715128542958</v>
      </c>
      <c r="X31" s="106">
        <f>($T$12-T31)*100/$T$12</f>
        <v>50.842267111310285</v>
      </c>
      <c r="Y31" s="106">
        <f t="shared" si="46"/>
        <v>36.364658910268545</v>
      </c>
      <c r="Z31" s="106">
        <f t="shared" si="47"/>
        <v>72.792369273666878</v>
      </c>
      <c r="AA31" s="29"/>
      <c r="AB31" s="29"/>
      <c r="AC31" s="29"/>
      <c r="AD31" s="29"/>
      <c r="AE31" s="30"/>
    </row>
    <row r="32" spans="2:31" x14ac:dyDescent="0.2">
      <c r="B32" s="101" t="s">
        <v>47</v>
      </c>
      <c r="C32" s="101" t="s">
        <v>50</v>
      </c>
      <c r="D32" s="208"/>
      <c r="E32" s="213"/>
      <c r="F32" s="134">
        <v>159.23759420774689</v>
      </c>
      <c r="G32" s="134">
        <v>90.513096873325324</v>
      </c>
      <c r="H32" s="134">
        <v>62.307079725941207</v>
      </c>
      <c r="I32" s="134">
        <v>8.2139945706993966</v>
      </c>
      <c r="J32" s="106">
        <f t="shared" si="40"/>
        <v>-32.697041739727325</v>
      </c>
      <c r="K32" s="106">
        <f t="shared" si="41"/>
        <v>-38.980894261460904</v>
      </c>
      <c r="L32" s="106">
        <f t="shared" si="42"/>
        <v>-39.992111875433942</v>
      </c>
      <c r="M32" s="106">
        <f t="shared" ref="M32" si="48">($I$12-I32)*100/$I$12</f>
        <v>-43.256080125292868</v>
      </c>
      <c r="N32" s="29"/>
      <c r="O32" s="101" t="s">
        <v>47</v>
      </c>
      <c r="P32" s="101" t="s">
        <v>50</v>
      </c>
      <c r="Q32" s="221"/>
      <c r="R32" s="213"/>
      <c r="S32" s="116">
        <v>0.18715378159211551</v>
      </c>
      <c r="T32" s="116">
        <v>0.24874429058325517</v>
      </c>
      <c r="U32" s="116">
        <v>0.25481337100505025</v>
      </c>
      <c r="V32" s="116">
        <v>0.28330159368306873</v>
      </c>
      <c r="W32" s="106">
        <f t="shared" si="44"/>
        <v>75.228813737321161</v>
      </c>
      <c r="X32" s="106">
        <f>($T$12-T32)*100/$T$12</f>
        <v>55.072279840985139</v>
      </c>
      <c r="Y32" s="106">
        <f>($U$12-U32)*100/$U$12</f>
        <v>43.128518384767169</v>
      </c>
      <c r="Z32" s="106">
        <f t="shared" si="47"/>
        <v>69.606238823661172</v>
      </c>
      <c r="AA32" s="29"/>
      <c r="AB32" s="29"/>
      <c r="AC32" s="29"/>
      <c r="AD32" s="29"/>
      <c r="AE32" s="30"/>
    </row>
    <row r="33" spans="2:31" x14ac:dyDescent="0.2">
      <c r="N33" s="30"/>
      <c r="AA33" s="30"/>
      <c r="AB33" s="30"/>
      <c r="AC33" s="30"/>
      <c r="AD33" s="30"/>
      <c r="AE33" s="30"/>
    </row>
    <row r="34" spans="2:31" x14ac:dyDescent="0.2">
      <c r="N34" s="30"/>
      <c r="AA34" s="30"/>
      <c r="AB34" s="30"/>
      <c r="AC34" s="30"/>
      <c r="AD34" s="30"/>
      <c r="AE34" s="30"/>
    </row>
    <row r="35" spans="2:31" ht="16" customHeight="1" x14ac:dyDescent="0.2">
      <c r="B35" s="190" t="s">
        <v>81</v>
      </c>
      <c r="C35" s="190"/>
      <c r="D35" s="190"/>
      <c r="E35" s="190"/>
      <c r="F35" s="201" t="s">
        <v>41</v>
      </c>
      <c r="G35" s="201"/>
      <c r="H35" s="201"/>
      <c r="I35" s="201"/>
      <c r="J35" s="201" t="s">
        <v>71</v>
      </c>
      <c r="K35" s="201"/>
      <c r="L35" s="201"/>
      <c r="M35" s="201"/>
      <c r="O35" s="202" t="s">
        <v>83</v>
      </c>
      <c r="P35" s="202"/>
      <c r="Q35" s="202"/>
      <c r="R35" s="202"/>
      <c r="S35" s="201" t="s">
        <v>41</v>
      </c>
      <c r="T35" s="201"/>
      <c r="U35" s="201"/>
      <c r="V35" s="201"/>
      <c r="W35" s="201" t="s">
        <v>71</v>
      </c>
      <c r="X35" s="201"/>
      <c r="Y35" s="201"/>
      <c r="Z35" s="201"/>
      <c r="AA35" s="30"/>
      <c r="AB35" s="30"/>
      <c r="AC35" s="30"/>
      <c r="AD35" s="30"/>
      <c r="AE35" s="30"/>
    </row>
    <row r="36" spans="2:31" ht="32" x14ac:dyDescent="0.2">
      <c r="B36" s="129" t="s">
        <v>52</v>
      </c>
      <c r="C36" s="129" t="s">
        <v>48</v>
      </c>
      <c r="D36" s="130" t="s">
        <v>46</v>
      </c>
      <c r="E36" s="130" t="s">
        <v>82</v>
      </c>
      <c r="F36" s="105" t="s">
        <v>77</v>
      </c>
      <c r="G36" s="105" t="s">
        <v>78</v>
      </c>
      <c r="H36" s="105" t="s">
        <v>79</v>
      </c>
      <c r="I36" s="105" t="s">
        <v>80</v>
      </c>
      <c r="J36" s="105" t="s">
        <v>77</v>
      </c>
      <c r="K36" s="105" t="s">
        <v>78</v>
      </c>
      <c r="L36" s="105" t="s">
        <v>79</v>
      </c>
      <c r="M36" s="105" t="s">
        <v>80</v>
      </c>
      <c r="O36" s="129" t="s">
        <v>52</v>
      </c>
      <c r="P36" s="129" t="s">
        <v>48</v>
      </c>
      <c r="Q36" s="130" t="s">
        <v>46</v>
      </c>
      <c r="R36" s="130" t="s">
        <v>82</v>
      </c>
      <c r="S36" s="105" t="s">
        <v>77</v>
      </c>
      <c r="T36" s="105" t="s">
        <v>78</v>
      </c>
      <c r="U36" s="105" t="s">
        <v>79</v>
      </c>
      <c r="V36" s="105" t="s">
        <v>80</v>
      </c>
      <c r="W36" s="105" t="s">
        <v>77</v>
      </c>
      <c r="X36" s="105" t="s">
        <v>78</v>
      </c>
      <c r="Y36" s="105" t="s">
        <v>79</v>
      </c>
      <c r="Z36" s="105" t="s">
        <v>80</v>
      </c>
    </row>
    <row r="37" spans="2:31" x14ac:dyDescent="0.2">
      <c r="B37" s="52" t="s">
        <v>59</v>
      </c>
      <c r="C37" s="52" t="s">
        <v>60</v>
      </c>
      <c r="D37" s="195" t="s">
        <v>84</v>
      </c>
      <c r="E37" s="137" t="s">
        <v>60</v>
      </c>
      <c r="F37" s="134">
        <v>137.26961994618819</v>
      </c>
      <c r="G37" s="134">
        <v>73.689435815996703</v>
      </c>
      <c r="H37" s="134">
        <v>49.724717737489762</v>
      </c>
      <c r="I37" s="134">
        <v>6.5289822900416619</v>
      </c>
      <c r="J37" s="106">
        <f>($F$12-F37)*100/$F$12</f>
        <v>-14.390528054773066</v>
      </c>
      <c r="K37" s="106">
        <f>($G$12-G37)*100/$G$12</f>
        <v>-13.148528125855652</v>
      </c>
      <c r="L37" s="106">
        <f>($H$12-H37)*100/$H$12</f>
        <v>-11.721946833320118</v>
      </c>
      <c r="M37" s="106">
        <f>($I$12-I37)*100/$I$12</f>
        <v>-13.868642355236799</v>
      </c>
      <c r="O37" s="52" t="s">
        <v>59</v>
      </c>
      <c r="P37" s="52" t="s">
        <v>60</v>
      </c>
      <c r="Q37" s="195" t="s">
        <v>84</v>
      </c>
      <c r="R37" s="137" t="s">
        <v>60</v>
      </c>
      <c r="S37" s="134">
        <v>1.4523624769190455</v>
      </c>
      <c r="T37" s="134">
        <v>0.93269637613198197</v>
      </c>
      <c r="U37" s="134">
        <v>0.68583694851692156</v>
      </c>
      <c r="V37" s="134">
        <v>0.46459436992119968</v>
      </c>
      <c r="W37" s="106">
        <f>($S$12-S37)*100/$S$12</f>
        <v>-92.230908350520423</v>
      </c>
      <c r="X37" s="106">
        <f>($T$12-T37)*100/$T$12</f>
        <v>-68.461843614294438</v>
      </c>
      <c r="Y37" s="106">
        <f>($U$12-U37)*100/$U$12</f>
        <v>-53.071101625410556</v>
      </c>
      <c r="Z37" s="106">
        <f>($V$12-V37)*100/$V$12</f>
        <v>50.156403500315115</v>
      </c>
    </row>
    <row r="38" spans="2:31" x14ac:dyDescent="0.2">
      <c r="B38" s="52" t="s">
        <v>60</v>
      </c>
      <c r="C38" s="52" t="s">
        <v>60</v>
      </c>
      <c r="D38" s="195"/>
      <c r="E38" s="137" t="s">
        <v>60</v>
      </c>
      <c r="F38" s="134">
        <v>120.00086220465739</v>
      </c>
      <c r="G38" s="134">
        <v>65.126287576654633</v>
      </c>
      <c r="H38" s="134">
        <v>44.507564670059786</v>
      </c>
      <c r="I38" s="134">
        <v>5.7337842578935385</v>
      </c>
      <c r="J38" s="106">
        <f t="shared" ref="J38" si="49">($F$12-F38)*100/$F$12</f>
        <v>0</v>
      </c>
      <c r="K38" s="106">
        <f t="shared" ref="K38" si="50">($G$12-G38)*100/$G$12</f>
        <v>0</v>
      </c>
      <c r="L38" s="106">
        <f t="shared" ref="L38" si="51">($H$12-H38)*100/$H$12</f>
        <v>0</v>
      </c>
      <c r="M38" s="106">
        <f t="shared" ref="M38" si="52">($I$12-I38)*100/$I$12</f>
        <v>0</v>
      </c>
      <c r="O38" s="52" t="s">
        <v>60</v>
      </c>
      <c r="P38" s="52" t="s">
        <v>60</v>
      </c>
      <c r="Q38" s="195"/>
      <c r="R38" s="137" t="s">
        <v>60</v>
      </c>
      <c r="S38" s="134">
        <v>0.75553015349163211</v>
      </c>
      <c r="T38" s="134">
        <v>0.55365438019748714</v>
      </c>
      <c r="U38" s="134">
        <v>0.44805122667456471</v>
      </c>
      <c r="V38" s="134">
        <v>0.93210442774557178</v>
      </c>
      <c r="W38" s="106">
        <f t="shared" ref="W38" si="53">($S$12-S38)*100/$S$12</f>
        <v>0</v>
      </c>
      <c r="X38" s="106">
        <f t="shared" ref="X38" si="54">($T$12-T38)*100/$T$12</f>
        <v>0</v>
      </c>
      <c r="Y38" s="106">
        <f t="shared" ref="Y38" si="55">($U$12-U38)*100/$U$12</f>
        <v>0</v>
      </c>
      <c r="Z38" s="106">
        <f t="shared" ref="Z38" si="56">($V$12-V38)*100/$V$12</f>
        <v>0</v>
      </c>
    </row>
    <row r="39" spans="2:31" x14ac:dyDescent="0.2">
      <c r="B39" s="52" t="s">
        <v>51</v>
      </c>
      <c r="C39" s="52" t="s">
        <v>49</v>
      </c>
      <c r="D39" s="195"/>
      <c r="E39" s="194">
        <v>0.01</v>
      </c>
      <c r="F39" s="134">
        <v>128.50050488879174</v>
      </c>
      <c r="G39" s="134">
        <v>78.676412851530344</v>
      </c>
      <c r="H39" s="134">
        <v>54.005974352136064</v>
      </c>
      <c r="I39" s="134">
        <v>7.191698489789867</v>
      </c>
      <c r="J39" s="106">
        <f>($F$12-F39)*100/$F$12</f>
        <v>-7.082984678592136</v>
      </c>
      <c r="K39" s="106">
        <f>($G$12-G39)*100/$G$12</f>
        <v>-20.805923044403549</v>
      </c>
      <c r="L39" s="106">
        <f>($H$12-H39)*100/$H$12</f>
        <v>-21.341113027614952</v>
      </c>
      <c r="M39" s="106">
        <f>($I$12-I39)*100/$I$12</f>
        <v>-25.426736799335607</v>
      </c>
      <c r="O39" s="52" t="s">
        <v>51</v>
      </c>
      <c r="P39" s="52" t="s">
        <v>49</v>
      </c>
      <c r="Q39" s="195"/>
      <c r="R39" s="194">
        <v>0.01</v>
      </c>
      <c r="S39" s="134">
        <v>0.17618009526175857</v>
      </c>
      <c r="T39" s="134">
        <v>0.17434245580920674</v>
      </c>
      <c r="U39" s="134">
        <v>0.17681813873806751</v>
      </c>
      <c r="V39" s="134">
        <v>0.10514241260269175</v>
      </c>
      <c r="W39" s="106">
        <f>($S$12-S39)*100/$S$12</f>
        <v>76.68126223056035</v>
      </c>
      <c r="X39" s="106">
        <f>($T$12-T39)*100/$T$12</f>
        <v>68.510597577676677</v>
      </c>
      <c r="Y39" s="106">
        <f>($U$12-U39)*100/$U$12</f>
        <v>60.536177961075708</v>
      </c>
      <c r="Z39" s="106">
        <f>($V$12-V39)*100/$V$12</f>
        <v>88.719889159094151</v>
      </c>
    </row>
    <row r="40" spans="2:31" x14ac:dyDescent="0.2">
      <c r="B40" s="52" t="s">
        <v>51</v>
      </c>
      <c r="C40" s="52" t="s">
        <v>50</v>
      </c>
      <c r="D40" s="195"/>
      <c r="E40" s="194"/>
      <c r="F40" s="134">
        <v>107.10731457400014</v>
      </c>
      <c r="G40" s="134">
        <v>65.825021282431351</v>
      </c>
      <c r="H40" s="134">
        <v>45.811986227315593</v>
      </c>
      <c r="I40" s="134">
        <v>6.1389577114517122</v>
      </c>
      <c r="J40" s="106">
        <f t="shared" ref="J40:J46" si="57">($F$12-F40)*100/$F$12</f>
        <v>10.744545825568942</v>
      </c>
      <c r="K40" s="106">
        <f t="shared" ref="K40:K46" si="58">($G$12-G40)*100/$G$12</f>
        <v>-1.0728904283916039</v>
      </c>
      <c r="L40" s="106">
        <f t="shared" ref="L40:L46" si="59">($H$12-H40)*100/$H$12</f>
        <v>-2.9307861864059506</v>
      </c>
      <c r="M40" s="106">
        <f t="shared" ref="M40" si="60">($I$12-I40)*100/$I$12</f>
        <v>-7.066423069552763</v>
      </c>
      <c r="O40" s="52" t="s">
        <v>51</v>
      </c>
      <c r="P40" s="52" t="s">
        <v>50</v>
      </c>
      <c r="Q40" s="195"/>
      <c r="R40" s="194"/>
      <c r="S40" s="134">
        <v>0.21653808660336571</v>
      </c>
      <c r="T40" s="134">
        <v>0.19478871601369305</v>
      </c>
      <c r="U40" s="134">
        <v>0.17917581231914551</v>
      </c>
      <c r="V40" s="134">
        <v>0.13709979146753623</v>
      </c>
      <c r="W40" s="106">
        <f t="shared" ref="W40" si="61">($S$12-S40)*100/$S$12</f>
        <v>71.339583787271835</v>
      </c>
      <c r="X40" s="106">
        <f t="shared" ref="X40" si="62">($T$12-T40)*100/$T$12</f>
        <v>64.817632988975475</v>
      </c>
      <c r="Y40" s="106">
        <f t="shared" ref="Y40:Y41" si="63">($U$12-U40)*100/$U$12</f>
        <v>60.00997170591674</v>
      </c>
      <c r="Z40" s="106">
        <f t="shared" ref="Z40:Z46" si="64">($V$12-V40)*100/$V$12</f>
        <v>85.291370002486545</v>
      </c>
    </row>
    <row r="41" spans="2:31" x14ac:dyDescent="0.2">
      <c r="B41" s="52" t="s">
        <v>47</v>
      </c>
      <c r="C41" s="52" t="s">
        <v>49</v>
      </c>
      <c r="D41" s="195"/>
      <c r="E41" s="194"/>
      <c r="F41" s="134">
        <v>118.77781258351969</v>
      </c>
      <c r="G41" s="134">
        <v>68.992716386052564</v>
      </c>
      <c r="H41" s="134">
        <v>56.63019907673646</v>
      </c>
      <c r="I41" s="134">
        <v>7.3867385746800771</v>
      </c>
      <c r="J41" s="134">
        <f t="shared" si="57"/>
        <v>1.0192006946182059</v>
      </c>
      <c r="K41" s="106">
        <f t="shared" si="58"/>
        <v>-5.9368174561571401</v>
      </c>
      <c r="L41" s="106">
        <f t="shared" si="59"/>
        <v>-27.237244941490957</v>
      </c>
      <c r="M41" s="106">
        <f>($I$12-I41)*100/$I$12</f>
        <v>-28.828331210944381</v>
      </c>
      <c r="O41" s="52" t="s">
        <v>47</v>
      </c>
      <c r="P41" s="52" t="s">
        <v>49</v>
      </c>
      <c r="Q41" s="195"/>
      <c r="R41" s="194"/>
      <c r="S41" s="134">
        <v>0.20246912282244423</v>
      </c>
      <c r="T41" s="134">
        <v>0.27216394134401134</v>
      </c>
      <c r="U41" s="134">
        <v>0.2851189263510851</v>
      </c>
      <c r="V41" s="134">
        <v>0.25360353068481567</v>
      </c>
      <c r="W41" s="106">
        <f>($S$12-S41)*100/$S$12</f>
        <v>73.201715128542958</v>
      </c>
      <c r="X41" s="106">
        <f>($T$12-T41)*100/$T$12</f>
        <v>50.842267111310285</v>
      </c>
      <c r="Y41" s="106">
        <f t="shared" si="63"/>
        <v>36.364658910268545</v>
      </c>
      <c r="Z41" s="106">
        <f t="shared" si="64"/>
        <v>72.792369273666878</v>
      </c>
    </row>
    <row r="42" spans="2:31" x14ac:dyDescent="0.2">
      <c r="B42" s="52" t="s">
        <v>47</v>
      </c>
      <c r="C42" s="52" t="s">
        <v>50</v>
      </c>
      <c r="D42" s="195"/>
      <c r="E42" s="194"/>
      <c r="F42" s="134">
        <v>159.23759420774689</v>
      </c>
      <c r="G42" s="134">
        <v>90.513096873325324</v>
      </c>
      <c r="H42" s="134">
        <v>62.307079725941207</v>
      </c>
      <c r="I42" s="134">
        <v>8.2139945706993966</v>
      </c>
      <c r="J42" s="106">
        <f t="shared" si="57"/>
        <v>-32.697041739727325</v>
      </c>
      <c r="K42" s="106">
        <f t="shared" si="58"/>
        <v>-38.980894261460904</v>
      </c>
      <c r="L42" s="106">
        <f t="shared" si="59"/>
        <v>-39.992111875433942</v>
      </c>
      <c r="M42" s="106">
        <f t="shared" ref="M42:M46" si="65">($I$12-I42)*100/$I$12</f>
        <v>-43.256080125292868</v>
      </c>
      <c r="O42" s="52" t="s">
        <v>47</v>
      </c>
      <c r="P42" s="52" t="s">
        <v>50</v>
      </c>
      <c r="Q42" s="195"/>
      <c r="R42" s="194"/>
      <c r="S42" s="134">
        <v>0.18715378159211551</v>
      </c>
      <c r="T42" s="134">
        <v>0.24874429058325517</v>
      </c>
      <c r="U42" s="134">
        <v>0.25481337100505025</v>
      </c>
      <c r="V42" s="134">
        <v>0.28330159368306873</v>
      </c>
      <c r="W42" s="106">
        <f t="shared" ref="W42:W46" si="66">($S$12-S42)*100/$S$12</f>
        <v>75.228813737321161</v>
      </c>
      <c r="X42" s="106">
        <f>($T$12-T42)*100/$T$12</f>
        <v>55.072279840985139</v>
      </c>
      <c r="Y42" s="106">
        <f>($U$12-U42)*100/$U$12</f>
        <v>43.128518384767169</v>
      </c>
      <c r="Z42" s="106">
        <f t="shared" si="64"/>
        <v>69.606238823661172</v>
      </c>
    </row>
    <row r="43" spans="2:31" x14ac:dyDescent="0.2">
      <c r="B43" s="52" t="s">
        <v>51</v>
      </c>
      <c r="C43" s="52" t="s">
        <v>49</v>
      </c>
      <c r="D43" s="195"/>
      <c r="E43" s="183">
        <v>0.05</v>
      </c>
      <c r="F43" s="134">
        <v>90.572475059648653</v>
      </c>
      <c r="G43" s="134">
        <v>65.403278482108021</v>
      </c>
      <c r="H43" s="134">
        <v>50.154173219619508</v>
      </c>
      <c r="I43" s="134">
        <v>6.0508803717485309</v>
      </c>
      <c r="J43" s="106">
        <f t="shared" si="57"/>
        <v>24.523479752020137</v>
      </c>
      <c r="K43" s="106">
        <f t="shared" si="58"/>
        <v>-0.42531351894941932</v>
      </c>
      <c r="L43" s="106">
        <f t="shared" si="59"/>
        <v>-12.686851305881925</v>
      </c>
      <c r="M43" s="106">
        <f t="shared" si="65"/>
        <v>-5.5303112149442164</v>
      </c>
      <c r="O43" s="52" t="s">
        <v>51</v>
      </c>
      <c r="P43" s="52" t="s">
        <v>49</v>
      </c>
      <c r="Q43" s="195"/>
      <c r="R43" s="183">
        <v>0.05</v>
      </c>
      <c r="S43" s="14">
        <v>1.8777490857357526E-2</v>
      </c>
      <c r="T43" s="134">
        <v>3.6136375285624973E-2</v>
      </c>
      <c r="U43" s="134">
        <v>4.7198102817886139E-2</v>
      </c>
      <c r="V43" s="134">
        <v>3.3014708742099275E-2</v>
      </c>
      <c r="W43" s="106">
        <f t="shared" si="66"/>
        <v>97.514660299052451</v>
      </c>
      <c r="X43" s="106">
        <f t="shared" ref="X43:X46" si="67">($T$12-T43)*100/$T$12</f>
        <v>93.473116699133627</v>
      </c>
      <c r="Y43" s="106">
        <f t="shared" ref="Y43:Y46" si="68">($U$12-U43)*100/$U$12</f>
        <v>89.465913715226208</v>
      </c>
      <c r="Z43" s="106">
        <f t="shared" si="64"/>
        <v>96.458046141680711</v>
      </c>
    </row>
    <row r="44" spans="2:31" x14ac:dyDescent="0.2">
      <c r="B44" s="52" t="s">
        <v>51</v>
      </c>
      <c r="C44" s="52" t="s">
        <v>50</v>
      </c>
      <c r="D44" s="195"/>
      <c r="E44" s="183"/>
      <c r="F44" s="134">
        <v>96.616732729615237</v>
      </c>
      <c r="G44" s="134">
        <v>65.79530597572402</v>
      </c>
      <c r="H44" s="134">
        <v>49.459911183152371</v>
      </c>
      <c r="I44" s="134">
        <v>6.7722758279338828</v>
      </c>
      <c r="J44" s="106">
        <f t="shared" si="57"/>
        <v>19.486634550309581</v>
      </c>
      <c r="K44" s="106">
        <f t="shared" si="58"/>
        <v>-1.0272632203730974</v>
      </c>
      <c r="L44" s="106">
        <f t="shared" si="59"/>
        <v>-11.12697706514602</v>
      </c>
      <c r="M44" s="106">
        <f t="shared" si="65"/>
        <v>-18.111800572382581</v>
      </c>
      <c r="O44" s="52" t="s">
        <v>51</v>
      </c>
      <c r="P44" s="52" t="s">
        <v>50</v>
      </c>
      <c r="Q44" s="195"/>
      <c r="R44" s="183"/>
      <c r="S44" s="134">
        <v>3.7416917868918737E-2</v>
      </c>
      <c r="T44" s="134">
        <v>2.5151795322335205E-2</v>
      </c>
      <c r="U44" s="134">
        <v>5.0331260939900618E-2</v>
      </c>
      <c r="V44" s="134">
        <v>3.2801867346734459E-2</v>
      </c>
      <c r="W44" s="106">
        <f t="shared" si="66"/>
        <v>95.047594368537261</v>
      </c>
      <c r="X44" s="106">
        <f t="shared" si="67"/>
        <v>95.457130617595112</v>
      </c>
      <c r="Y44" s="106">
        <f t="shared" si="68"/>
        <v>88.766628022992109</v>
      </c>
      <c r="Z44" s="106">
        <f t="shared" si="64"/>
        <v>96.480880642733311</v>
      </c>
    </row>
    <row r="45" spans="2:31" x14ac:dyDescent="0.2">
      <c r="B45" s="52" t="s">
        <v>47</v>
      </c>
      <c r="C45" s="52" t="s">
        <v>49</v>
      </c>
      <c r="D45" s="195"/>
      <c r="E45" s="183"/>
      <c r="F45" s="134">
        <v>63.391039859491322</v>
      </c>
      <c r="G45" s="134">
        <v>63.56129857312785</v>
      </c>
      <c r="H45" s="134">
        <v>45.793399457363385</v>
      </c>
      <c r="I45" s="134">
        <v>6.5076068579260635</v>
      </c>
      <c r="J45" s="106">
        <f t="shared" si="57"/>
        <v>47.174513003598214</v>
      </c>
      <c r="K45" s="106">
        <f t="shared" si="58"/>
        <v>2.4030066226095985</v>
      </c>
      <c r="L45" s="106">
        <f t="shared" si="59"/>
        <v>-2.8890252630887709</v>
      </c>
      <c r="M45" s="106">
        <f t="shared" si="65"/>
        <v>-13.495844371319436</v>
      </c>
      <c r="O45" s="52" t="s">
        <v>47</v>
      </c>
      <c r="P45" s="52" t="s">
        <v>49</v>
      </c>
      <c r="Q45" s="195"/>
      <c r="R45" s="183"/>
      <c r="S45" s="134">
        <v>4.3244831216183811E-2</v>
      </c>
      <c r="T45" s="134">
        <v>6.325521144337215E-2</v>
      </c>
      <c r="U45" s="134">
        <v>6.5973787992904986E-2</v>
      </c>
      <c r="V45" s="134">
        <v>7.773581547167549E-2</v>
      </c>
      <c r="W45" s="106">
        <f t="shared" si="66"/>
        <v>94.276226962440788</v>
      </c>
      <c r="X45" s="106">
        <f t="shared" si="67"/>
        <v>88.574964146258694</v>
      </c>
      <c r="Y45" s="106">
        <f t="shared" si="68"/>
        <v>85.275391726396478</v>
      </c>
      <c r="Z45" s="106">
        <f t="shared" si="64"/>
        <v>91.660181718083805</v>
      </c>
    </row>
    <row r="46" spans="2:31" x14ac:dyDescent="0.2">
      <c r="B46" s="52" t="s">
        <v>47</v>
      </c>
      <c r="C46" s="52" t="s">
        <v>50</v>
      </c>
      <c r="D46" s="195"/>
      <c r="E46" s="183"/>
      <c r="F46" s="134">
        <v>69.692778183609789</v>
      </c>
      <c r="G46" s="134">
        <v>69.435073425634201</v>
      </c>
      <c r="H46" s="134">
        <v>47.561017360759642</v>
      </c>
      <c r="I46" s="134">
        <v>6.85585918474656</v>
      </c>
      <c r="J46" s="106">
        <f t="shared" si="57"/>
        <v>41.923102131757084</v>
      </c>
      <c r="K46" s="106">
        <f t="shared" si="58"/>
        <v>-6.6160470822293709</v>
      </c>
      <c r="L46" s="106">
        <f t="shared" si="59"/>
        <v>-6.8605252013573157</v>
      </c>
      <c r="M46" s="106">
        <f t="shared" si="65"/>
        <v>-19.569535168824892</v>
      </c>
      <c r="O46" s="52" t="s">
        <v>47</v>
      </c>
      <c r="P46" s="52" t="s">
        <v>50</v>
      </c>
      <c r="Q46" s="195"/>
      <c r="R46" s="183"/>
      <c r="S46" s="134">
        <v>3.3092068491690919E-2</v>
      </c>
      <c r="T46" s="134">
        <v>3.3128662052833206E-2</v>
      </c>
      <c r="U46" s="134">
        <v>5.0087189961356471E-2</v>
      </c>
      <c r="V46" s="134">
        <v>7.722169929222425E-2</v>
      </c>
      <c r="W46" s="106">
        <f t="shared" si="66"/>
        <v>95.620020148930109</v>
      </c>
      <c r="X46" s="106">
        <f t="shared" si="67"/>
        <v>94.016364136590724</v>
      </c>
      <c r="Y46" s="106">
        <f t="shared" si="68"/>
        <v>88.821101923299381</v>
      </c>
      <c r="Z46" s="106">
        <f t="shared" si="64"/>
        <v>91.715338218165542</v>
      </c>
    </row>
    <row r="47" spans="2:31" x14ac:dyDescent="0.2">
      <c r="B47" s="52" t="s">
        <v>51</v>
      </c>
      <c r="C47" s="52" t="s">
        <v>49</v>
      </c>
      <c r="D47" s="195"/>
      <c r="E47" s="183">
        <v>0.1</v>
      </c>
      <c r="F47" s="134">
        <v>70.363936493142802</v>
      </c>
      <c r="G47" s="134">
        <v>53.605312149887204</v>
      </c>
      <c r="H47" s="134">
        <v>37.8869710383224</v>
      </c>
      <c r="I47" s="134">
        <v>5.6390262124613466</v>
      </c>
      <c r="J47" s="106">
        <f>($F$12-F47)*100/$F$12</f>
        <v>41.363807559032786</v>
      </c>
      <c r="K47" s="106">
        <f>($G$12-G47)*100/$G$12</f>
        <v>17.690207526733449</v>
      </c>
      <c r="L47" s="106">
        <f>($H$12-H47)*100/$H$12</f>
        <v>14.875209822906927</v>
      </c>
      <c r="M47" s="106">
        <f>($I$12-I47)*100/$I$12</f>
        <v>1.652626627898341</v>
      </c>
      <c r="O47" s="52" t="s">
        <v>51</v>
      </c>
      <c r="P47" s="52" t="s">
        <v>49</v>
      </c>
      <c r="Q47" s="195"/>
      <c r="R47" s="183">
        <v>0.1</v>
      </c>
      <c r="S47" s="134">
        <v>0.21465168772384988</v>
      </c>
      <c r="T47" s="134">
        <v>0.18609467292770279</v>
      </c>
      <c r="U47" s="134">
        <v>0.14877788550504031</v>
      </c>
      <c r="V47" s="134">
        <v>0.11443649767463641</v>
      </c>
      <c r="W47" s="106">
        <f>($S$12-S47)*100/$S$12</f>
        <v>71.589262621504716</v>
      </c>
      <c r="X47" s="106">
        <f>($T$12-T47)*100/$T$12</f>
        <v>66.387934497813731</v>
      </c>
      <c r="Y47" s="106">
        <f>($U$12-U47)*100/$U$12</f>
        <v>66.794447454307971</v>
      </c>
      <c r="Z47" s="106">
        <f>($V$12-V47)*100/$V$12</f>
        <v>87.722781453638461</v>
      </c>
    </row>
    <row r="48" spans="2:31" x14ac:dyDescent="0.2">
      <c r="B48" s="52" t="s">
        <v>51</v>
      </c>
      <c r="C48" s="52" t="s">
        <v>50</v>
      </c>
      <c r="D48" s="195"/>
      <c r="E48" s="183"/>
      <c r="F48" s="134">
        <v>85.47005626035444</v>
      </c>
      <c r="G48" s="134">
        <v>57.729924078472429</v>
      </c>
      <c r="H48" s="134">
        <v>40.886548424011728</v>
      </c>
      <c r="I48" s="134">
        <v>5.8482337240607265</v>
      </c>
      <c r="J48" s="106">
        <f t="shared" ref="J48:J50" si="69">($F$12-F48)*100/$F$12</f>
        <v>28.775464867420567</v>
      </c>
      <c r="K48" s="106">
        <f t="shared" ref="K48:K50" si="70">($G$12-G48)*100/$G$12</f>
        <v>11.356955498924412</v>
      </c>
      <c r="L48" s="106">
        <f t="shared" ref="L48:L50" si="71">($H$12-H48)*100/$H$12</f>
        <v>8.1357321455152842</v>
      </c>
      <c r="M48" s="106">
        <f t="shared" ref="M48" si="72">($I$12-I48)*100/$I$12</f>
        <v>-1.996054630231834</v>
      </c>
      <c r="O48" s="52" t="s">
        <v>51</v>
      </c>
      <c r="P48" s="52" t="s">
        <v>50</v>
      </c>
      <c r="Q48" s="195"/>
      <c r="R48" s="183"/>
      <c r="S48" s="134">
        <v>0.39677298429877422</v>
      </c>
      <c r="T48" s="134">
        <v>8.9919603564750816E-2</v>
      </c>
      <c r="U48" s="134">
        <v>0.23943021053213534</v>
      </c>
      <c r="V48" s="134">
        <v>0.11587146746959598</v>
      </c>
      <c r="W48" s="106">
        <f t="shared" ref="W48:W50" si="73">($S$12-S48)*100/$S$12</f>
        <v>47.484162946360989</v>
      </c>
      <c r="X48" s="106">
        <f t="shared" ref="X48" si="74">($T$12-T48)*100/$T$12</f>
        <v>83.758892409976653</v>
      </c>
      <c r="Y48" s="106">
        <f t="shared" ref="Y48:Y49" si="75">($U$12-U48)*100/$U$12</f>
        <v>46.561866974634604</v>
      </c>
      <c r="Z48" s="106">
        <f t="shared" ref="Z48:Z50" si="76">($V$12-V48)*100/$V$12</f>
        <v>87.568831987007314</v>
      </c>
    </row>
    <row r="49" spans="2:26" x14ac:dyDescent="0.2">
      <c r="B49" s="52" t="s">
        <v>47</v>
      </c>
      <c r="C49" s="52" t="s">
        <v>49</v>
      </c>
      <c r="D49" s="195"/>
      <c r="E49" s="183"/>
      <c r="F49" s="134">
        <v>73.155629126712128</v>
      </c>
      <c r="G49" s="134">
        <v>56.754113784197322</v>
      </c>
      <c r="H49" s="134">
        <v>39.361844722433489</v>
      </c>
      <c r="I49" s="134">
        <v>6.1887976834509439</v>
      </c>
      <c r="J49" s="134">
        <f t="shared" si="69"/>
        <v>39.037413746288181</v>
      </c>
      <c r="K49" s="106">
        <f t="shared" si="70"/>
        <v>12.855291010719956</v>
      </c>
      <c r="L49" s="106">
        <f t="shared" si="71"/>
        <v>11.56145025182162</v>
      </c>
      <c r="M49" s="106">
        <f>($I$12-I49)*100/$I$12</f>
        <v>-7.9356565418554306</v>
      </c>
      <c r="O49" s="52" t="s">
        <v>47</v>
      </c>
      <c r="P49" s="52" t="s">
        <v>49</v>
      </c>
      <c r="Q49" s="195"/>
      <c r="R49" s="183"/>
      <c r="S49" s="134">
        <v>8.9916148756255421E-2</v>
      </c>
      <c r="T49" s="134">
        <v>1.2126745542336104</v>
      </c>
      <c r="U49" s="134">
        <v>0.17005222898179892</v>
      </c>
      <c r="V49" s="134">
        <v>0.17130659531847126</v>
      </c>
      <c r="W49" s="106">
        <f t="shared" si="73"/>
        <v>88.098933134473342</v>
      </c>
      <c r="X49" s="106">
        <f>($T$12-T49)*100/$T$12</f>
        <v>-119.0309690679323</v>
      </c>
      <c r="Y49" s="106">
        <f t="shared" si="75"/>
        <v>62.046253004611508</v>
      </c>
      <c r="Z49" s="106">
        <f t="shared" si="76"/>
        <v>81.621523273652841</v>
      </c>
    </row>
    <row r="50" spans="2:26" x14ac:dyDescent="0.2">
      <c r="B50" s="52" t="s">
        <v>47</v>
      </c>
      <c r="C50" s="52" t="s">
        <v>50</v>
      </c>
      <c r="D50" s="195"/>
      <c r="E50" s="183"/>
      <c r="F50" s="134">
        <v>75.766304313078791</v>
      </c>
      <c r="G50" s="134">
        <v>58.614546758801616</v>
      </c>
      <c r="H50" s="134">
        <v>41.974160076623498</v>
      </c>
      <c r="I50" s="134">
        <v>6.0946093268842594</v>
      </c>
      <c r="J50" s="106">
        <f t="shared" si="69"/>
        <v>36.861866722372433</v>
      </c>
      <c r="K50" s="106">
        <f t="shared" si="70"/>
        <v>9.9986365877044641</v>
      </c>
      <c r="L50" s="106">
        <f t="shared" si="71"/>
        <v>5.6920764194058622</v>
      </c>
      <c r="M50" s="106">
        <f t="shared" ref="M50" si="77">($I$12-I50)*100/$I$12</f>
        <v>-6.2929655662223984</v>
      </c>
      <c r="O50" s="52" t="s">
        <v>47</v>
      </c>
      <c r="P50" s="52" t="s">
        <v>50</v>
      </c>
      <c r="Q50" s="195"/>
      <c r="R50" s="183"/>
      <c r="S50" s="134">
        <v>0.1569104871882353</v>
      </c>
      <c r="T50" s="134">
        <v>0.17567453571601818</v>
      </c>
      <c r="U50" s="134">
        <v>0.25359616279300889</v>
      </c>
      <c r="V50" s="134">
        <v>0.31651883485927701</v>
      </c>
      <c r="W50" s="106">
        <f t="shared" si="73"/>
        <v>79.231737282346174</v>
      </c>
      <c r="X50" s="106">
        <f>($T$12-T50)*100/$T$12</f>
        <v>68.269999841172478</v>
      </c>
      <c r="Y50" s="106">
        <f>($U$12-U50)*100/$U$12</f>
        <v>43.400185582528344</v>
      </c>
      <c r="Z50" s="106">
        <f t="shared" si="76"/>
        <v>66.042556452089471</v>
      </c>
    </row>
    <row r="51" spans="2:26" x14ac:dyDescent="0.2">
      <c r="B51" s="52" t="s">
        <v>59</v>
      </c>
      <c r="C51" s="52" t="s">
        <v>60</v>
      </c>
      <c r="D51" s="195">
        <v>60</v>
      </c>
      <c r="E51" s="137" t="s">
        <v>60</v>
      </c>
      <c r="F51" s="134">
        <v>159.67144147556897</v>
      </c>
      <c r="G51" s="134">
        <v>83.888273791394525</v>
      </c>
      <c r="H51" s="134">
        <v>57.736872729009434</v>
      </c>
      <c r="I51" s="134">
        <v>10.514826560531814</v>
      </c>
      <c r="J51" s="106">
        <f>(($F$6-F51)/$F$6)*100</f>
        <v>-24.805075363907996</v>
      </c>
      <c r="K51" s="106">
        <f>($G$6-G51)*100/$G$6</f>
        <v>-25.616068385256256</v>
      </c>
      <c r="L51" s="106">
        <f>($H$6-H51)*100/$H$6</f>
        <v>-23.00333279900757</v>
      </c>
      <c r="M51" s="106">
        <f>($I$6-I51)*100/$I$6</f>
        <v>-21.069950447395435</v>
      </c>
      <c r="O51" s="52" t="s">
        <v>59</v>
      </c>
      <c r="P51" s="52" t="s">
        <v>60</v>
      </c>
      <c r="Q51" s="195">
        <v>60</v>
      </c>
      <c r="R51" s="137" t="s">
        <v>60</v>
      </c>
      <c r="S51" s="134">
        <v>29.513796214498182</v>
      </c>
      <c r="T51" s="134">
        <v>16.980617355935703</v>
      </c>
      <c r="U51" s="134">
        <v>12.957056449593416</v>
      </c>
      <c r="V51" s="134">
        <v>6.1573339813719583</v>
      </c>
      <c r="W51" s="106">
        <f>(($S$6-S51)/$S$6)*100</f>
        <v>-30.566580744447215</v>
      </c>
      <c r="X51" s="106">
        <f>($T$6-T51)*100/$T$6</f>
        <v>-22.335266100662103</v>
      </c>
      <c r="Y51" s="106">
        <f>($U$6-U51)*100/$U$6</f>
        <v>-13.647578493227943</v>
      </c>
      <c r="Z51" s="106">
        <f>($V$6-V51)*100/$V$6</f>
        <v>-12.547456707006646</v>
      </c>
    </row>
    <row r="52" spans="2:26" x14ac:dyDescent="0.2">
      <c r="B52" s="52" t="s">
        <v>60</v>
      </c>
      <c r="C52" s="52" t="s">
        <v>60</v>
      </c>
      <c r="D52" s="195"/>
      <c r="E52" s="137" t="s">
        <v>60</v>
      </c>
      <c r="F52" s="14">
        <v>127.93665723128426</v>
      </c>
      <c r="G52" s="134">
        <v>66.781483348224754</v>
      </c>
      <c r="H52" s="134">
        <v>46.93927507098838</v>
      </c>
      <c r="I52" s="134">
        <v>8.684918529887792</v>
      </c>
      <c r="J52" s="106">
        <f>($F$6-F52)*100/$F$6</f>
        <v>0</v>
      </c>
      <c r="K52" s="106">
        <f t="shared" ref="K52" si="78">($G$6-G52)*100/$G$6</f>
        <v>0</v>
      </c>
      <c r="L52" s="106">
        <f t="shared" ref="L52" si="79">($H$6-H52)*100/$H$6</f>
        <v>0</v>
      </c>
      <c r="M52" s="106">
        <f t="shared" ref="M52" si="80">($I$6-I52)*100/$I$6</f>
        <v>0</v>
      </c>
      <c r="O52" s="52" t="s">
        <v>60</v>
      </c>
      <c r="P52" s="52" t="s">
        <v>60</v>
      </c>
      <c r="Q52" s="195"/>
      <c r="R52" s="137" t="s">
        <v>60</v>
      </c>
      <c r="S52" s="14">
        <v>22.604403091679611</v>
      </c>
      <c r="T52" s="134">
        <v>13.880394343494872</v>
      </c>
      <c r="U52" s="134">
        <v>11.401084494172046</v>
      </c>
      <c r="V52" s="134">
        <v>5.4708779403174495</v>
      </c>
      <c r="W52" s="106">
        <f t="shared" ref="W52" si="81">(($S$6-S52)/$S$6)*100</f>
        <v>0</v>
      </c>
      <c r="X52" s="106">
        <f t="shared" ref="X52" si="82">($T$6-T52)*100/$T$6</f>
        <v>0</v>
      </c>
      <c r="Y52" s="106">
        <f t="shared" ref="Y52" si="83">($U$6-U52)*100/$U$6</f>
        <v>0</v>
      </c>
      <c r="Z52" s="106">
        <f t="shared" ref="Z52" si="84">($V$6-V52)*100/$V$6</f>
        <v>0</v>
      </c>
    </row>
    <row r="53" spans="2:26" x14ac:dyDescent="0.2">
      <c r="B53" s="52" t="s">
        <v>51</v>
      </c>
      <c r="C53" s="52" t="s">
        <v>49</v>
      </c>
      <c r="D53" s="195"/>
      <c r="E53" s="194">
        <v>0.01</v>
      </c>
      <c r="F53" s="134">
        <v>159.34752376432527</v>
      </c>
      <c r="G53" s="134">
        <v>82.683658061277981</v>
      </c>
      <c r="H53" s="134">
        <v>57.354919024153709</v>
      </c>
      <c r="I53" s="134">
        <v>12.419265619553327</v>
      </c>
      <c r="J53" s="106">
        <f>($F$6-F53)*100/$F$6</f>
        <v>-24.551889359010186</v>
      </c>
      <c r="K53" s="106">
        <f>($G$6-G53)*100/$G$6</f>
        <v>-23.812251414262654</v>
      </c>
      <c r="L53" s="106">
        <f>($H$6-H53)*100/$H$6</f>
        <v>-22.189614001096697</v>
      </c>
      <c r="M53" s="106">
        <f>($I$6-I53)*100/$I$6</f>
        <v>-42.998067014841439</v>
      </c>
      <c r="O53" s="52" t="s">
        <v>51</v>
      </c>
      <c r="P53" s="52" t="s">
        <v>49</v>
      </c>
      <c r="Q53" s="195"/>
      <c r="R53" s="194">
        <v>0.01</v>
      </c>
      <c r="S53" s="134">
        <v>0.43787473087236412</v>
      </c>
      <c r="T53" s="134">
        <v>0.55085063113121502</v>
      </c>
      <c r="U53" s="134">
        <v>0.6284148082271056</v>
      </c>
      <c r="V53" s="134">
        <v>0.73659488759101954</v>
      </c>
      <c r="W53" s="106">
        <f>(($S$6-S53)/$S$6)*100</f>
        <v>98.062878594509144</v>
      </c>
      <c r="X53" s="106">
        <f>($T$6-T53)*100/$T$6</f>
        <v>96.031448260766638</v>
      </c>
      <c r="Y53" s="106">
        <f>($U$6-U53)*100/$U$6</f>
        <v>94.488113753140453</v>
      </c>
      <c r="Z53" s="106">
        <f>($V$6-V53)*100/$V$6</f>
        <v>86.536075276644198</v>
      </c>
    </row>
    <row r="54" spans="2:26" x14ac:dyDescent="0.2">
      <c r="B54" s="52" t="s">
        <v>51</v>
      </c>
      <c r="C54" s="52" t="s">
        <v>50</v>
      </c>
      <c r="D54" s="195"/>
      <c r="E54" s="194"/>
      <c r="F54" s="134">
        <v>151.89087036323886</v>
      </c>
      <c r="G54" s="134">
        <v>78.454569276507073</v>
      </c>
      <c r="H54" s="134">
        <v>53.264504013831619</v>
      </c>
      <c r="I54" s="134">
        <v>8.5816389474824692</v>
      </c>
      <c r="J54" s="106">
        <f t="shared" ref="J54:J56" si="85">($F$6-F54)*100/$F$6</f>
        <v>-18.723494618629989</v>
      </c>
      <c r="K54" s="106">
        <f t="shared" ref="K54:K60" si="86">($G$6-G54)*100/$G$6</f>
        <v>-17.479524776971914</v>
      </c>
      <c r="L54" s="106">
        <f t="shared" ref="L54:L60" si="87">($H$6-H54)*100/$H$6</f>
        <v>-13.475344332176649</v>
      </c>
      <c r="M54" s="106">
        <f t="shared" ref="M54:M60" si="88">($I$6-I54)*100/$I$6</f>
        <v>1.1891830884757546</v>
      </c>
      <c r="O54" s="52" t="s">
        <v>51</v>
      </c>
      <c r="P54" s="52" t="s">
        <v>50</v>
      </c>
      <c r="Q54" s="195"/>
      <c r="R54" s="194"/>
      <c r="S54" s="134">
        <v>0.52283458984701847</v>
      </c>
      <c r="T54" s="134">
        <v>0.60414047214022226</v>
      </c>
      <c r="U54" s="134">
        <v>0.64742332233714006</v>
      </c>
      <c r="V54" s="134">
        <v>0.74003214419258478</v>
      </c>
      <c r="W54" s="106">
        <f t="shared" ref="W54:W60" si="89">(($S$6-S54)/$S$6)*100</f>
        <v>97.687023241770689</v>
      </c>
      <c r="X54" s="106">
        <f t="shared" ref="X54:X55" si="90">($T$6-T54)*100/$T$6</f>
        <v>95.647526596221255</v>
      </c>
      <c r="Y54" s="106">
        <f t="shared" ref="Y54:Y58" si="91">($U$6-U54)*100/$U$6</f>
        <v>94.32138826207202</v>
      </c>
      <c r="Z54" s="106">
        <f t="shared" ref="Z54:Z60" si="92">($V$6-V54)*100/$V$6</f>
        <v>86.473247031542357</v>
      </c>
    </row>
    <row r="55" spans="2:26" x14ac:dyDescent="0.2">
      <c r="B55" s="52" t="s">
        <v>47</v>
      </c>
      <c r="C55" s="52" t="s">
        <v>49</v>
      </c>
      <c r="D55" s="195"/>
      <c r="E55" s="194"/>
      <c r="F55" s="134">
        <v>164.42013022192927</v>
      </c>
      <c r="G55" s="134">
        <v>83.861689379275603</v>
      </c>
      <c r="H55" s="134">
        <v>57.483956550303411</v>
      </c>
      <c r="I55" s="134">
        <v>10.785077949270935</v>
      </c>
      <c r="J55" s="106">
        <f t="shared" si="85"/>
        <v>-28.51682526352872</v>
      </c>
      <c r="K55" s="106">
        <f t="shared" si="86"/>
        <v>-25.576260326515932</v>
      </c>
      <c r="L55" s="106">
        <f t="shared" si="87"/>
        <v>-22.464517109324408</v>
      </c>
      <c r="M55" s="106">
        <f t="shared" si="88"/>
        <v>-24.181682443603496</v>
      </c>
      <c r="O55" s="52" t="s">
        <v>47</v>
      </c>
      <c r="P55" s="52" t="s">
        <v>49</v>
      </c>
      <c r="Q55" s="195"/>
      <c r="R55" s="194"/>
      <c r="S55" s="134">
        <v>0.70256638120191861</v>
      </c>
      <c r="T55" s="134">
        <v>0.80340720012395506</v>
      </c>
      <c r="U55" s="134">
        <v>0.83073116150505533</v>
      </c>
      <c r="V55" s="134">
        <v>0.79605317993754809</v>
      </c>
      <c r="W55" s="106">
        <f t="shared" si="89"/>
        <v>96.891904739300443</v>
      </c>
      <c r="X55" s="106">
        <f t="shared" si="90"/>
        <v>94.21192813228339</v>
      </c>
      <c r="Y55" s="106">
        <f t="shared" si="91"/>
        <v>92.713577713333279</v>
      </c>
      <c r="Z55" s="106">
        <f t="shared" si="92"/>
        <v>85.449260820259553</v>
      </c>
    </row>
    <row r="56" spans="2:26" x14ac:dyDescent="0.2">
      <c r="B56" s="52" t="s">
        <v>47</v>
      </c>
      <c r="C56" s="52" t="s">
        <v>50</v>
      </c>
      <c r="D56" s="195"/>
      <c r="E56" s="194"/>
      <c r="F56" s="134">
        <v>153.09743900396782</v>
      </c>
      <c r="G56" s="134">
        <v>81.866196129578398</v>
      </c>
      <c r="H56" s="134">
        <v>56.172032521149056</v>
      </c>
      <c r="I56" s="134">
        <v>8.3124154555430803</v>
      </c>
      <c r="J56" s="106">
        <f t="shared" si="85"/>
        <v>-19.666593075976518</v>
      </c>
      <c r="K56" s="106">
        <f t="shared" si="86"/>
        <v>-22.588166696891196</v>
      </c>
      <c r="L56" s="106">
        <f t="shared" si="87"/>
        <v>-19.669578271495588</v>
      </c>
      <c r="M56" s="106">
        <f t="shared" si="88"/>
        <v>4.2890796622075449</v>
      </c>
      <c r="O56" s="52" t="s">
        <v>47</v>
      </c>
      <c r="P56" s="52" t="s">
        <v>50</v>
      </c>
      <c r="Q56" s="195"/>
      <c r="R56" s="194"/>
      <c r="S56" s="134">
        <v>0.76214852299801639</v>
      </c>
      <c r="T56" s="134">
        <v>0.80338974919051376</v>
      </c>
      <c r="U56" s="134">
        <v>0.88178842051119066</v>
      </c>
      <c r="V56" s="134">
        <v>0.7958538655889873</v>
      </c>
      <c r="W56" s="106">
        <f t="shared" si="89"/>
        <v>96.62831829751542</v>
      </c>
      <c r="X56" s="106">
        <f>($T$6-T56)*100/$T$6</f>
        <v>94.212053855897651</v>
      </c>
      <c r="Y56" s="106">
        <f t="shared" si="91"/>
        <v>92.265749622661431</v>
      </c>
      <c r="Z56" s="106">
        <f t="shared" si="92"/>
        <v>85.452904007892982</v>
      </c>
    </row>
    <row r="57" spans="2:26" x14ac:dyDescent="0.2">
      <c r="B57" s="52" t="s">
        <v>51</v>
      </c>
      <c r="C57" s="52" t="s">
        <v>49</v>
      </c>
      <c r="D57" s="195"/>
      <c r="E57" s="183">
        <v>0.05</v>
      </c>
      <c r="F57" s="134">
        <v>61.141139669315614</v>
      </c>
      <c r="G57" s="134">
        <v>32.771536594204889</v>
      </c>
      <c r="H57" s="134">
        <v>22.850807889996275</v>
      </c>
      <c r="I57" s="134">
        <v>4.2255350089820602</v>
      </c>
      <c r="J57" s="106">
        <f>($F$6-F57)*100/$F$6</f>
        <v>52.209834935123801</v>
      </c>
      <c r="K57" s="106">
        <f t="shared" si="86"/>
        <v>50.927210730972703</v>
      </c>
      <c r="L57" s="106">
        <f t="shared" si="87"/>
        <v>51.318362170191236</v>
      </c>
      <c r="M57" s="106">
        <f t="shared" si="88"/>
        <v>51.346290763228914</v>
      </c>
      <c r="O57" s="52" t="s">
        <v>51</v>
      </c>
      <c r="P57" s="52" t="s">
        <v>49</v>
      </c>
      <c r="Q57" s="195"/>
      <c r="R57" s="183">
        <v>0.05</v>
      </c>
      <c r="S57" s="134">
        <v>1.6788000000000001</v>
      </c>
      <c r="T57" s="134">
        <v>1.0901000000000001</v>
      </c>
      <c r="U57" s="134">
        <v>0.65169999999999995</v>
      </c>
      <c r="V57" s="134">
        <v>0.66810000000000003</v>
      </c>
      <c r="W57" s="106">
        <f t="shared" si="89"/>
        <v>92.573128371534196</v>
      </c>
      <c r="X57" s="106">
        <f t="shared" ref="X57:X60" si="93">($T$6-T57)*100/$T$6</f>
        <v>92.146476728084593</v>
      </c>
      <c r="Y57" s="106">
        <f t="shared" si="91"/>
        <v>94.283877114206689</v>
      </c>
      <c r="Z57" s="106">
        <f t="shared" si="92"/>
        <v>87.788066060175467</v>
      </c>
    </row>
    <row r="58" spans="2:26" x14ac:dyDescent="0.2">
      <c r="B58" s="52" t="s">
        <v>51</v>
      </c>
      <c r="C58" s="52" t="s">
        <v>50</v>
      </c>
      <c r="D58" s="195"/>
      <c r="E58" s="183"/>
      <c r="F58" s="134">
        <v>86.450299999999999</v>
      </c>
      <c r="G58" s="134">
        <v>47.8125</v>
      </c>
      <c r="H58" s="134">
        <v>33.370100000000001</v>
      </c>
      <c r="I58" s="134">
        <v>5.5330000000000004</v>
      </c>
      <c r="J58" s="106">
        <f t="shared" ref="J58:J60" si="94">($F$6-F58)*100/$F$6</f>
        <v>32.427263717141756</v>
      </c>
      <c r="K58" s="106">
        <f t="shared" si="86"/>
        <v>28.404555270677445</v>
      </c>
      <c r="L58" s="106">
        <f t="shared" si="87"/>
        <v>28.907934880688089</v>
      </c>
      <c r="M58" s="106">
        <f t="shared" si="88"/>
        <v>36.291860643723432</v>
      </c>
      <c r="O58" s="52" t="s">
        <v>51</v>
      </c>
      <c r="P58" s="52" t="s">
        <v>50</v>
      </c>
      <c r="Q58" s="195"/>
      <c r="R58" s="183"/>
      <c r="S58" s="134">
        <v>1.5200839058118054</v>
      </c>
      <c r="T58" s="134">
        <v>0.55595188411947538</v>
      </c>
      <c r="U58" s="134">
        <v>0.30543795453483308</v>
      </c>
      <c r="V58" s="134">
        <v>0.67112579459622301</v>
      </c>
      <c r="W58" s="106">
        <f t="shared" si="89"/>
        <v>93.275275176935196</v>
      </c>
      <c r="X58" s="106">
        <f t="shared" si="93"/>
        <v>95.994696761767258</v>
      </c>
      <c r="Y58" s="106">
        <f t="shared" si="91"/>
        <v>97.320974555613859</v>
      </c>
      <c r="Z58" s="106">
        <f t="shared" si="92"/>
        <v>87.732758765272692</v>
      </c>
    </row>
    <row r="59" spans="2:26" x14ac:dyDescent="0.2">
      <c r="B59" s="52" t="s">
        <v>47</v>
      </c>
      <c r="C59" s="52" t="s">
        <v>49</v>
      </c>
      <c r="D59" s="195"/>
      <c r="E59" s="183"/>
      <c r="F59" s="134">
        <v>70.91037071333578</v>
      </c>
      <c r="G59" s="134">
        <v>36.817900000000002</v>
      </c>
      <c r="H59" s="134">
        <v>26.480899999999998</v>
      </c>
      <c r="I59" s="134">
        <v>4.5595275003429379</v>
      </c>
      <c r="J59" s="106">
        <f t="shared" si="94"/>
        <v>44.573844394618028</v>
      </c>
      <c r="K59" s="106">
        <f t="shared" si="86"/>
        <v>44.868100925495945</v>
      </c>
      <c r="L59" s="106">
        <f t="shared" si="87"/>
        <v>43.584769982170066</v>
      </c>
      <c r="M59" s="106">
        <f t="shared" si="88"/>
        <v>47.500630148089066</v>
      </c>
      <c r="O59" s="52" t="s">
        <v>47</v>
      </c>
      <c r="P59" s="52" t="s">
        <v>49</v>
      </c>
      <c r="Q59" s="195"/>
      <c r="R59" s="183"/>
      <c r="S59" s="134">
        <v>2.2572999999999999</v>
      </c>
      <c r="T59" s="134">
        <v>2.4241000000000001</v>
      </c>
      <c r="U59" s="134">
        <v>2.4983</v>
      </c>
      <c r="V59" s="134">
        <v>3.0413999999999999</v>
      </c>
      <c r="W59" s="106">
        <f t="shared" si="89"/>
        <v>90.013892466681042</v>
      </c>
      <c r="X59" s="106">
        <f t="shared" si="93"/>
        <v>82.535798767589995</v>
      </c>
      <c r="Y59" s="106">
        <f>($U$6-U59)*100/$U$6</f>
        <v>78.087172309993221</v>
      </c>
      <c r="Z59" s="106">
        <f t="shared" si="92"/>
        <v>44.407460133838747</v>
      </c>
    </row>
    <row r="60" spans="2:26" x14ac:dyDescent="0.2">
      <c r="B60" s="52" t="s">
        <v>47</v>
      </c>
      <c r="C60" s="52" t="s">
        <v>50</v>
      </c>
      <c r="D60" s="195"/>
      <c r="E60" s="183"/>
      <c r="F60" s="134">
        <v>89.394300000000001</v>
      </c>
      <c r="G60" s="134">
        <v>48.959299999999999</v>
      </c>
      <c r="H60" s="134">
        <v>34.028790000000001</v>
      </c>
      <c r="I60" s="134">
        <v>5.6971999999999996</v>
      </c>
      <c r="J60" s="106">
        <f t="shared" si="94"/>
        <v>30.126124963236514</v>
      </c>
      <c r="K60" s="106">
        <f t="shared" si="86"/>
        <v>26.687312791920068</v>
      </c>
      <c r="L60" s="106">
        <f t="shared" si="87"/>
        <v>27.504653728595663</v>
      </c>
      <c r="M60" s="106">
        <f t="shared" si="88"/>
        <v>34.40122690392576</v>
      </c>
      <c r="O60" s="52" t="s">
        <v>47</v>
      </c>
      <c r="P60" s="52" t="s">
        <v>50</v>
      </c>
      <c r="Q60" s="195"/>
      <c r="R60" s="183"/>
      <c r="S60" s="134">
        <v>3.0442078563047943</v>
      </c>
      <c r="T60" s="134">
        <v>2.3695698201939801</v>
      </c>
      <c r="U60" s="134">
        <v>2.467143769921508</v>
      </c>
      <c r="V60" s="134">
        <v>2.2318326841223239</v>
      </c>
      <c r="W60" s="106">
        <f t="shared" si="89"/>
        <v>86.532677532080783</v>
      </c>
      <c r="X60" s="106">
        <f t="shared" si="93"/>
        <v>82.928656336738058</v>
      </c>
      <c r="Y60" s="106">
        <f t="shared" ref="Y60" si="95">($U$6-U60)*100/$U$6</f>
        <v>78.360446576966865</v>
      </c>
      <c r="Z60" s="106">
        <f t="shared" si="92"/>
        <v>59.205218824662332</v>
      </c>
    </row>
    <row r="61" spans="2:26" x14ac:dyDescent="0.2">
      <c r="B61" s="52" t="s">
        <v>51</v>
      </c>
      <c r="C61" s="52" t="s">
        <v>49</v>
      </c>
      <c r="D61" s="195"/>
      <c r="E61" s="183">
        <v>0.1</v>
      </c>
      <c r="F61" s="134">
        <v>105.24448320078035</v>
      </c>
      <c r="G61" s="134">
        <v>62.987733255945308</v>
      </c>
      <c r="H61" s="134">
        <v>43.556092232483763</v>
      </c>
      <c r="I61" s="134">
        <v>6.7952413302389658</v>
      </c>
      <c r="J61" s="106">
        <f>($F$6-F61)*100/$F$6</f>
        <v>17.737038407593321</v>
      </c>
      <c r="K61" s="106">
        <f>($G$6-G61)*100/$G$6</f>
        <v>5.6808413082071718</v>
      </c>
      <c r="L61" s="106">
        <f>($H$6-H61)*100/$H$6</f>
        <v>7.2075736861893933</v>
      </c>
      <c r="M61" s="106">
        <f>($I$6-I61)*100/$I$6</f>
        <v>21.758145377481632</v>
      </c>
      <c r="O61" s="52" t="s">
        <v>51</v>
      </c>
      <c r="P61" s="52" t="s">
        <v>49</v>
      </c>
      <c r="Q61" s="195"/>
      <c r="R61" s="183">
        <v>0.1</v>
      </c>
      <c r="S61" s="134">
        <v>0.97786013936650251</v>
      </c>
      <c r="T61" s="134">
        <v>1.0574170479497094</v>
      </c>
      <c r="U61" s="134">
        <v>0.94660573701766015</v>
      </c>
      <c r="V61" s="134">
        <v>0.60519885014141128</v>
      </c>
      <c r="W61" s="106">
        <f>(($S$6-S61)/$S$6)*100</f>
        <v>95.674028040464208</v>
      </c>
      <c r="X61" s="106">
        <f>($T$6-T61)*100/$T$6</f>
        <v>92.381937992667517</v>
      </c>
      <c r="Y61" s="106">
        <f>($U$6-U61)*100/$U$6</f>
        <v>91.697230754657227</v>
      </c>
      <c r="Z61" s="106">
        <f>($V$6-V61)*100/$V$6</f>
        <v>88.937811138475254</v>
      </c>
    </row>
    <row r="62" spans="2:26" x14ac:dyDescent="0.2">
      <c r="B62" s="52" t="s">
        <v>51</v>
      </c>
      <c r="C62" s="52" t="s">
        <v>50</v>
      </c>
      <c r="D62" s="195"/>
      <c r="E62" s="183"/>
      <c r="F62" s="134">
        <v>123.28665544046645</v>
      </c>
      <c r="G62" s="134">
        <v>76.523721897545045</v>
      </c>
      <c r="H62" s="134">
        <v>52.414451697653952</v>
      </c>
      <c r="I62" s="134">
        <v>7.7940073069390996</v>
      </c>
      <c r="J62" s="106">
        <f t="shared" ref="J62:J64" si="96">($F$6-F62)*100/$F$6</f>
        <v>3.634612542995808</v>
      </c>
      <c r="K62" s="106">
        <f t="shared" ref="K62:K64" si="97">($G$6-G62)*100/$G$6</f>
        <v>-14.588233236031089</v>
      </c>
      <c r="L62" s="106">
        <f t="shared" ref="L62:L64" si="98">($H$6-H62)*100/$H$6</f>
        <v>-11.66438258448861</v>
      </c>
      <c r="M62" s="106">
        <f t="shared" ref="M62:M64" si="99">($I$6-I62)*100/$I$6</f>
        <v>10.258141396292439</v>
      </c>
      <c r="O62" s="52" t="s">
        <v>51</v>
      </c>
      <c r="P62" s="52" t="s">
        <v>50</v>
      </c>
      <c r="Q62" s="195"/>
      <c r="R62" s="183"/>
      <c r="S62" s="134">
        <v>1.0354700432878923</v>
      </c>
      <c r="T62" s="134">
        <v>1.0964080033458197</v>
      </c>
      <c r="U62" s="134">
        <v>0.93365964113441624</v>
      </c>
      <c r="V62" s="134">
        <v>0.57181612494661516</v>
      </c>
      <c r="W62" s="106">
        <f t="shared" ref="W62:W64" si="100">(($S$6-S62)/$S$6)*100</f>
        <v>95.419166615069642</v>
      </c>
      <c r="X62" s="106">
        <f t="shared" ref="X62:X63" si="101">($T$6-T62)*100/$T$6</f>
        <v>92.10103130924621</v>
      </c>
      <c r="Y62" s="106">
        <f t="shared" ref="Y62:Y64" si="102">($U$6-U62)*100/$U$6</f>
        <v>91.810782196977144</v>
      </c>
      <c r="Z62" s="106">
        <f t="shared" ref="Z62:Z64" si="103">($V$6-V62)*100/$V$6</f>
        <v>89.54800068316942</v>
      </c>
    </row>
    <row r="63" spans="2:26" x14ac:dyDescent="0.2">
      <c r="B63" s="52" t="s">
        <v>47</v>
      </c>
      <c r="C63" s="52" t="s">
        <v>49</v>
      </c>
      <c r="D63" s="195"/>
      <c r="E63" s="183"/>
      <c r="F63" s="134">
        <v>124.5932710398484</v>
      </c>
      <c r="G63" s="134">
        <v>69.261057166586141</v>
      </c>
      <c r="H63" s="134">
        <v>48.077859474178297</v>
      </c>
      <c r="I63" s="134">
        <v>8.0225593652504532</v>
      </c>
      <c r="J63" s="106">
        <f t="shared" si="96"/>
        <v>2.6133137005382836</v>
      </c>
      <c r="K63" s="106">
        <f t="shared" si="97"/>
        <v>-3.7129660708971093</v>
      </c>
      <c r="L63" s="106">
        <f t="shared" si="98"/>
        <v>-2.4256539997006437</v>
      </c>
      <c r="M63" s="106">
        <f t="shared" si="99"/>
        <v>7.626544363748871</v>
      </c>
      <c r="O63" s="52" t="s">
        <v>47</v>
      </c>
      <c r="P63" s="52" t="s">
        <v>49</v>
      </c>
      <c r="Q63" s="195"/>
      <c r="R63" s="183"/>
      <c r="S63" s="134">
        <v>0.78252792287504747</v>
      </c>
      <c r="T63" s="134">
        <v>0.79077320926802175</v>
      </c>
      <c r="U63" s="134">
        <v>1.0790289880644746</v>
      </c>
      <c r="V63" s="134">
        <v>1.6751036353985567</v>
      </c>
      <c r="W63" s="106">
        <f t="shared" si="100"/>
        <v>96.538161526755445</v>
      </c>
      <c r="X63" s="106">
        <f t="shared" si="101"/>
        <v>94.302948535186104</v>
      </c>
      <c r="Y63" s="106">
        <f t="shared" si="102"/>
        <v>90.535733783781296</v>
      </c>
      <c r="Z63" s="106">
        <f t="shared" si="103"/>
        <v>69.381447481144889</v>
      </c>
    </row>
    <row r="64" spans="2:26" x14ac:dyDescent="0.2">
      <c r="B64" s="52" t="s">
        <v>47</v>
      </c>
      <c r="C64" s="52" t="s">
        <v>50</v>
      </c>
      <c r="D64" s="195"/>
      <c r="E64" s="183"/>
      <c r="F64" s="134">
        <v>126.45284459897721</v>
      </c>
      <c r="G64" s="134">
        <v>68.254393103220551</v>
      </c>
      <c r="H64" s="134">
        <v>47.476849400399182</v>
      </c>
      <c r="I64" s="134">
        <v>7.7406324933525754</v>
      </c>
      <c r="J64" s="106">
        <f t="shared" si="96"/>
        <v>1.1598025651276858</v>
      </c>
      <c r="K64" s="106">
        <f t="shared" si="97"/>
        <v>-2.2055660957925567</v>
      </c>
      <c r="L64" s="106">
        <f t="shared" si="98"/>
        <v>-1.1452548608767479</v>
      </c>
      <c r="M64" s="106">
        <f t="shared" si="99"/>
        <v>10.872710357450142</v>
      </c>
      <c r="O64" s="52" t="s">
        <v>47</v>
      </c>
      <c r="P64" s="52" t="s">
        <v>50</v>
      </c>
      <c r="Q64" s="195"/>
      <c r="R64" s="183"/>
      <c r="S64" s="134">
        <v>1.5672423266078355</v>
      </c>
      <c r="T64" s="134">
        <v>1.8996682028538714</v>
      </c>
      <c r="U64" s="134">
        <v>1.7887769000067102</v>
      </c>
      <c r="V64" s="134">
        <v>1.8758667655100723</v>
      </c>
      <c r="W64" s="106">
        <f t="shared" si="100"/>
        <v>93.066650243975175</v>
      </c>
      <c r="X64" s="106">
        <f>($T$6-T64)*100/$T$6</f>
        <v>86.31401849368811</v>
      </c>
      <c r="Y64" s="106">
        <f t="shared" si="102"/>
        <v>84.310467123359288</v>
      </c>
      <c r="Z64" s="106">
        <f t="shared" si="103"/>
        <v>65.711778146503036</v>
      </c>
    </row>
    <row r="68" spans="2:22" x14ac:dyDescent="0.2">
      <c r="B68" s="190" t="s">
        <v>81</v>
      </c>
      <c r="C68" s="190"/>
      <c r="D68" s="190"/>
      <c r="E68" s="190"/>
      <c r="F68" s="215" t="s">
        <v>71</v>
      </c>
      <c r="G68" s="215"/>
      <c r="H68" s="215"/>
      <c r="I68" s="215"/>
      <c r="O68" s="202" t="s">
        <v>83</v>
      </c>
      <c r="P68" s="202"/>
      <c r="Q68" s="202"/>
      <c r="R68" s="202"/>
      <c r="S68" s="201" t="s">
        <v>71</v>
      </c>
      <c r="T68" s="201"/>
      <c r="U68" s="201"/>
      <c r="V68" s="201"/>
    </row>
    <row r="69" spans="2:22" ht="32" x14ac:dyDescent="0.2">
      <c r="B69" s="129" t="s">
        <v>52</v>
      </c>
      <c r="C69" s="129" t="s">
        <v>48</v>
      </c>
      <c r="D69" s="130" t="s">
        <v>46</v>
      </c>
      <c r="E69" s="130" t="s">
        <v>82</v>
      </c>
      <c r="F69" s="141" t="s">
        <v>77</v>
      </c>
      <c r="G69" s="141" t="s">
        <v>78</v>
      </c>
      <c r="H69" s="141" t="s">
        <v>79</v>
      </c>
      <c r="I69" s="141" t="s">
        <v>80</v>
      </c>
      <c r="O69" s="129" t="s">
        <v>52</v>
      </c>
      <c r="P69" s="129" t="s">
        <v>48</v>
      </c>
      <c r="Q69" s="130" t="s">
        <v>46</v>
      </c>
      <c r="R69" s="130" t="s">
        <v>82</v>
      </c>
      <c r="S69" s="105" t="s">
        <v>77</v>
      </c>
      <c r="T69" s="105" t="s">
        <v>78</v>
      </c>
      <c r="U69" s="105" t="s">
        <v>79</v>
      </c>
      <c r="V69" s="105" t="s">
        <v>80</v>
      </c>
    </row>
    <row r="70" spans="2:22" x14ac:dyDescent="0.2">
      <c r="B70" s="52" t="s">
        <v>59</v>
      </c>
      <c r="C70" s="52" t="s">
        <v>60</v>
      </c>
      <c r="D70" s="195" t="s">
        <v>84</v>
      </c>
      <c r="E70" s="138" t="s">
        <v>60</v>
      </c>
      <c r="F70" s="142">
        <v>-14.390528054773066</v>
      </c>
      <c r="G70" s="142">
        <v>-13.148528125855652</v>
      </c>
      <c r="H70" s="142">
        <v>-11.721946833320118</v>
      </c>
      <c r="I70" s="142">
        <v>-13.868642355236799</v>
      </c>
      <c r="O70" s="52" t="s">
        <v>59</v>
      </c>
      <c r="P70" s="52" t="s">
        <v>60</v>
      </c>
      <c r="Q70" s="195" t="s">
        <v>84</v>
      </c>
      <c r="R70" s="138" t="s">
        <v>60</v>
      </c>
      <c r="S70" s="106">
        <v>-92.230908350520423</v>
      </c>
      <c r="T70" s="106">
        <v>-68.461843614294438</v>
      </c>
      <c r="U70" s="106">
        <v>-53.071101625410556</v>
      </c>
      <c r="V70" s="106">
        <v>50.156403500315115</v>
      </c>
    </row>
    <row r="71" spans="2:22" x14ac:dyDescent="0.2">
      <c r="B71" s="52" t="s">
        <v>60</v>
      </c>
      <c r="C71" s="52" t="s">
        <v>60</v>
      </c>
      <c r="D71" s="195"/>
      <c r="E71" s="138" t="s">
        <v>60</v>
      </c>
      <c r="F71" s="142">
        <v>0</v>
      </c>
      <c r="G71" s="142">
        <v>0</v>
      </c>
      <c r="H71" s="142">
        <v>0</v>
      </c>
      <c r="I71" s="142">
        <v>0</v>
      </c>
      <c r="O71" s="52" t="s">
        <v>60</v>
      </c>
      <c r="P71" s="52" t="s">
        <v>60</v>
      </c>
      <c r="Q71" s="195"/>
      <c r="R71" s="138" t="s">
        <v>60</v>
      </c>
      <c r="S71" s="106">
        <v>0</v>
      </c>
      <c r="T71" s="106">
        <v>0</v>
      </c>
      <c r="U71" s="106">
        <v>0</v>
      </c>
      <c r="V71" s="106">
        <v>0</v>
      </c>
    </row>
    <row r="72" spans="2:22" x14ac:dyDescent="0.2">
      <c r="B72" s="52" t="s">
        <v>51</v>
      </c>
      <c r="C72" s="52" t="s">
        <v>49</v>
      </c>
      <c r="D72" s="195"/>
      <c r="E72" s="194">
        <v>0.01</v>
      </c>
      <c r="F72" s="142">
        <v>-7.082984678592136</v>
      </c>
      <c r="G72" s="142">
        <v>-20.805923044403549</v>
      </c>
      <c r="H72" s="142">
        <v>-21.341113027614952</v>
      </c>
      <c r="I72" s="142">
        <v>-25.426736799335607</v>
      </c>
      <c r="O72" s="52" t="s">
        <v>51</v>
      </c>
      <c r="P72" s="52" t="s">
        <v>49</v>
      </c>
      <c r="Q72" s="195"/>
      <c r="R72" s="194">
        <v>0.01</v>
      </c>
      <c r="S72" s="106">
        <v>76.68126223056035</v>
      </c>
      <c r="T72" s="106">
        <v>68.510597577676677</v>
      </c>
      <c r="U72" s="106">
        <v>60.536177961075708</v>
      </c>
      <c r="V72" s="106">
        <v>88.719889159094151</v>
      </c>
    </row>
    <row r="73" spans="2:22" x14ac:dyDescent="0.2">
      <c r="B73" s="52" t="s">
        <v>51</v>
      </c>
      <c r="C73" s="52" t="s">
        <v>50</v>
      </c>
      <c r="D73" s="195"/>
      <c r="E73" s="194"/>
      <c r="F73" s="142">
        <v>10.744545825568942</v>
      </c>
      <c r="G73" s="142">
        <v>-1.0728904283916039</v>
      </c>
      <c r="H73" s="142">
        <v>-2.9307861864059506</v>
      </c>
      <c r="I73" s="142">
        <v>-7.066423069552763</v>
      </c>
      <c r="O73" s="52" t="s">
        <v>51</v>
      </c>
      <c r="P73" s="52" t="s">
        <v>50</v>
      </c>
      <c r="Q73" s="195"/>
      <c r="R73" s="194"/>
      <c r="S73" s="106">
        <v>71.339583787271835</v>
      </c>
      <c r="T73" s="106">
        <v>64.817632988975475</v>
      </c>
      <c r="U73" s="106">
        <v>60.00997170591674</v>
      </c>
      <c r="V73" s="106">
        <v>85.291370002486545</v>
      </c>
    </row>
    <row r="74" spans="2:22" x14ac:dyDescent="0.2">
      <c r="B74" s="52" t="s">
        <v>47</v>
      </c>
      <c r="C74" s="52" t="s">
        <v>49</v>
      </c>
      <c r="D74" s="195"/>
      <c r="E74" s="194"/>
      <c r="F74" s="140">
        <v>1.0192006946182059</v>
      </c>
      <c r="G74" s="142">
        <v>-5.9368174561571401</v>
      </c>
      <c r="H74" s="142">
        <v>-27.237244941490957</v>
      </c>
      <c r="I74" s="142">
        <v>-28.828331210944381</v>
      </c>
      <c r="O74" s="52" t="s">
        <v>47</v>
      </c>
      <c r="P74" s="52" t="s">
        <v>49</v>
      </c>
      <c r="Q74" s="195"/>
      <c r="R74" s="194"/>
      <c r="S74" s="106">
        <v>73.201715128542958</v>
      </c>
      <c r="T74" s="106">
        <v>50.842267111310285</v>
      </c>
      <c r="U74" s="106">
        <v>36.364658910268545</v>
      </c>
      <c r="V74" s="106">
        <v>72.792369273666878</v>
      </c>
    </row>
    <row r="75" spans="2:22" x14ac:dyDescent="0.2">
      <c r="B75" s="52" t="s">
        <v>47</v>
      </c>
      <c r="C75" s="52" t="s">
        <v>50</v>
      </c>
      <c r="D75" s="195"/>
      <c r="E75" s="194"/>
      <c r="F75" s="142">
        <v>-32.697041739727325</v>
      </c>
      <c r="G75" s="142">
        <v>-38.980894261460904</v>
      </c>
      <c r="H75" s="142">
        <v>-39.992111875433942</v>
      </c>
      <c r="I75" s="142">
        <v>-43.256080125292868</v>
      </c>
      <c r="O75" s="52" t="s">
        <v>47</v>
      </c>
      <c r="P75" s="52" t="s">
        <v>50</v>
      </c>
      <c r="Q75" s="195"/>
      <c r="R75" s="194"/>
      <c r="S75" s="106">
        <v>75.228813737321161</v>
      </c>
      <c r="T75" s="106">
        <v>55.072279840985139</v>
      </c>
      <c r="U75" s="106">
        <v>43.128518384767169</v>
      </c>
      <c r="V75" s="106">
        <v>69.606238823661172</v>
      </c>
    </row>
    <row r="76" spans="2:22" x14ac:dyDescent="0.2">
      <c r="B76" s="52" t="s">
        <v>51</v>
      </c>
      <c r="C76" s="52" t="s">
        <v>49</v>
      </c>
      <c r="D76" s="195"/>
      <c r="E76" s="183">
        <v>0.05</v>
      </c>
      <c r="F76" s="142">
        <v>24.523479752020137</v>
      </c>
      <c r="G76" s="142">
        <v>-0.42531351894941932</v>
      </c>
      <c r="H76" s="142">
        <v>-12.686851305881925</v>
      </c>
      <c r="I76" s="142">
        <v>-5.5303112149442164</v>
      </c>
      <c r="O76" s="52" t="s">
        <v>51</v>
      </c>
      <c r="P76" s="52" t="s">
        <v>49</v>
      </c>
      <c r="Q76" s="195"/>
      <c r="R76" s="183">
        <v>0.05</v>
      </c>
      <c r="S76" s="106">
        <v>97.514660299052451</v>
      </c>
      <c r="T76" s="106">
        <v>93.473116699133627</v>
      </c>
      <c r="U76" s="106">
        <v>89.465913715226208</v>
      </c>
      <c r="V76" s="106">
        <v>96.458046141680711</v>
      </c>
    </row>
    <row r="77" spans="2:22" x14ac:dyDescent="0.2">
      <c r="B77" s="52" t="s">
        <v>51</v>
      </c>
      <c r="C77" s="52" t="s">
        <v>50</v>
      </c>
      <c r="D77" s="195"/>
      <c r="E77" s="183"/>
      <c r="F77" s="142">
        <v>19.486634550309581</v>
      </c>
      <c r="G77" s="142">
        <v>-1.0272632203730974</v>
      </c>
      <c r="H77" s="142">
        <v>-11.12697706514602</v>
      </c>
      <c r="I77" s="142">
        <v>-18.111800572382581</v>
      </c>
      <c r="O77" s="52" t="s">
        <v>51</v>
      </c>
      <c r="P77" s="52" t="s">
        <v>50</v>
      </c>
      <c r="Q77" s="195"/>
      <c r="R77" s="183"/>
      <c r="S77" s="106">
        <v>95.047594368537261</v>
      </c>
      <c r="T77" s="106">
        <v>95.457130617595112</v>
      </c>
      <c r="U77" s="106">
        <v>88.766628022992109</v>
      </c>
      <c r="V77" s="106">
        <v>96.480880642733311</v>
      </c>
    </row>
    <row r="78" spans="2:22" x14ac:dyDescent="0.2">
      <c r="B78" s="52" t="s">
        <v>47</v>
      </c>
      <c r="C78" s="52" t="s">
        <v>49</v>
      </c>
      <c r="D78" s="195"/>
      <c r="E78" s="183"/>
      <c r="F78" s="142">
        <v>47.174513003598214</v>
      </c>
      <c r="G78" s="142">
        <v>2.4030066226095985</v>
      </c>
      <c r="H78" s="142">
        <v>-2.8890252630887709</v>
      </c>
      <c r="I78" s="142">
        <v>-13.495844371319436</v>
      </c>
      <c r="O78" s="52" t="s">
        <v>47</v>
      </c>
      <c r="P78" s="52" t="s">
        <v>49</v>
      </c>
      <c r="Q78" s="195"/>
      <c r="R78" s="183"/>
      <c r="S78" s="106">
        <v>94.276226962440788</v>
      </c>
      <c r="T78" s="106">
        <v>88.574964146258694</v>
      </c>
      <c r="U78" s="106">
        <v>85.275391726396478</v>
      </c>
      <c r="V78" s="106">
        <v>91.660181718083805</v>
      </c>
    </row>
    <row r="79" spans="2:22" x14ac:dyDescent="0.2">
      <c r="B79" s="52" t="s">
        <v>47</v>
      </c>
      <c r="C79" s="52" t="s">
        <v>50</v>
      </c>
      <c r="D79" s="195"/>
      <c r="E79" s="183"/>
      <c r="F79" s="142">
        <v>41.923102131757084</v>
      </c>
      <c r="G79" s="142">
        <v>-6.6160470822293709</v>
      </c>
      <c r="H79" s="142">
        <v>-6.8605252013573157</v>
      </c>
      <c r="I79" s="142">
        <v>-19.569535168824892</v>
      </c>
      <c r="O79" s="52" t="s">
        <v>47</v>
      </c>
      <c r="P79" s="52" t="s">
        <v>50</v>
      </c>
      <c r="Q79" s="195"/>
      <c r="R79" s="183"/>
      <c r="S79" s="106">
        <v>95.620020148930109</v>
      </c>
      <c r="T79" s="106">
        <v>94.016364136590724</v>
      </c>
      <c r="U79" s="106">
        <v>88.821101923299381</v>
      </c>
      <c r="V79" s="106">
        <v>91.715338218165542</v>
      </c>
    </row>
    <row r="80" spans="2:22" x14ac:dyDescent="0.2">
      <c r="B80" s="52" t="s">
        <v>51</v>
      </c>
      <c r="C80" s="52" t="s">
        <v>49</v>
      </c>
      <c r="D80" s="195"/>
      <c r="E80" s="183">
        <v>0.1</v>
      </c>
      <c r="F80" s="142">
        <v>41.363807559032786</v>
      </c>
      <c r="G80" s="142">
        <v>17.690207526733449</v>
      </c>
      <c r="H80" s="142">
        <v>14.875209822906927</v>
      </c>
      <c r="I80" s="142">
        <v>1.652626627898341</v>
      </c>
      <c r="O80" s="52" t="s">
        <v>51</v>
      </c>
      <c r="P80" s="52" t="s">
        <v>49</v>
      </c>
      <c r="Q80" s="195"/>
      <c r="R80" s="183">
        <v>0.1</v>
      </c>
      <c r="S80" s="106">
        <v>71.589262621504716</v>
      </c>
      <c r="T80" s="106">
        <v>66.387934497813731</v>
      </c>
      <c r="U80" s="106">
        <v>66.794447454307971</v>
      </c>
      <c r="V80" s="106">
        <v>87.722781453638461</v>
      </c>
    </row>
    <row r="81" spans="2:22" x14ac:dyDescent="0.2">
      <c r="B81" s="52" t="s">
        <v>51</v>
      </c>
      <c r="C81" s="52" t="s">
        <v>50</v>
      </c>
      <c r="D81" s="195"/>
      <c r="E81" s="183"/>
      <c r="F81" s="142">
        <v>28.775464867420567</v>
      </c>
      <c r="G81" s="142">
        <v>11.356955498924412</v>
      </c>
      <c r="H81" s="142">
        <v>8.1357321455152842</v>
      </c>
      <c r="I81" s="142">
        <v>-1.996054630231834</v>
      </c>
      <c r="O81" s="52" t="s">
        <v>51</v>
      </c>
      <c r="P81" s="52" t="s">
        <v>50</v>
      </c>
      <c r="Q81" s="195"/>
      <c r="R81" s="183"/>
      <c r="S81" s="106">
        <v>47.484162946360989</v>
      </c>
      <c r="T81" s="106">
        <v>83.758892409976653</v>
      </c>
      <c r="U81" s="106">
        <v>46.561866974634604</v>
      </c>
      <c r="V81" s="106">
        <v>87.568831987007314</v>
      </c>
    </row>
    <row r="82" spans="2:22" x14ac:dyDescent="0.2">
      <c r="B82" s="52" t="s">
        <v>47</v>
      </c>
      <c r="C82" s="52" t="s">
        <v>49</v>
      </c>
      <c r="D82" s="195"/>
      <c r="E82" s="183"/>
      <c r="F82" s="140">
        <v>39.037413746288181</v>
      </c>
      <c r="G82" s="142">
        <v>12.855291010719956</v>
      </c>
      <c r="H82" s="142">
        <v>11.56145025182162</v>
      </c>
      <c r="I82" s="142">
        <v>-7.9356565418554306</v>
      </c>
      <c r="O82" s="52" t="s">
        <v>47</v>
      </c>
      <c r="P82" s="52" t="s">
        <v>49</v>
      </c>
      <c r="Q82" s="195"/>
      <c r="R82" s="183"/>
      <c r="S82" s="106">
        <v>88.098933134473342</v>
      </c>
      <c r="T82" s="106">
        <v>-119.0309690679323</v>
      </c>
      <c r="U82" s="106">
        <v>62.046253004611508</v>
      </c>
      <c r="V82" s="106">
        <v>81.621523273652841</v>
      </c>
    </row>
    <row r="83" spans="2:22" x14ac:dyDescent="0.2">
      <c r="B83" s="52" t="s">
        <v>47</v>
      </c>
      <c r="C83" s="52" t="s">
        <v>50</v>
      </c>
      <c r="D83" s="195"/>
      <c r="E83" s="183"/>
      <c r="F83" s="142">
        <v>36.861866722372433</v>
      </c>
      <c r="G83" s="142">
        <v>9.9986365877044641</v>
      </c>
      <c r="H83" s="142">
        <v>5.6920764194058622</v>
      </c>
      <c r="I83" s="142">
        <v>-6.2929655662223984</v>
      </c>
      <c r="O83" s="52" t="s">
        <v>47</v>
      </c>
      <c r="P83" s="52" t="s">
        <v>50</v>
      </c>
      <c r="Q83" s="195"/>
      <c r="R83" s="183"/>
      <c r="S83" s="106">
        <v>79.231737282346174</v>
      </c>
      <c r="T83" s="106">
        <v>68.269999841172478</v>
      </c>
      <c r="U83" s="106">
        <v>43.400185582528344</v>
      </c>
      <c r="V83" s="106">
        <v>66.042556452089471</v>
      </c>
    </row>
    <row r="84" spans="2:22" x14ac:dyDescent="0.2">
      <c r="B84" s="52" t="s">
        <v>59</v>
      </c>
      <c r="C84" s="52" t="s">
        <v>60</v>
      </c>
      <c r="D84" s="195">
        <v>60</v>
      </c>
      <c r="E84" s="138" t="s">
        <v>60</v>
      </c>
      <c r="F84" s="142">
        <v>-24.805075363907996</v>
      </c>
      <c r="G84" s="142">
        <v>-25.616068385256256</v>
      </c>
      <c r="H84" s="142">
        <v>-23.00333279900757</v>
      </c>
      <c r="I84" s="142">
        <v>-21.069950447395435</v>
      </c>
      <c r="O84" s="52" t="s">
        <v>59</v>
      </c>
      <c r="P84" s="52" t="s">
        <v>60</v>
      </c>
      <c r="Q84" s="195">
        <v>60</v>
      </c>
      <c r="R84" s="138" t="s">
        <v>60</v>
      </c>
      <c r="S84" s="106">
        <v>-30.566580744447215</v>
      </c>
      <c r="T84" s="106">
        <v>-22.335266100662103</v>
      </c>
      <c r="U84" s="106">
        <v>-13.647578493227943</v>
      </c>
      <c r="V84" s="106">
        <v>-12.547456707006646</v>
      </c>
    </row>
    <row r="85" spans="2:22" x14ac:dyDescent="0.2">
      <c r="B85" s="52" t="s">
        <v>60</v>
      </c>
      <c r="C85" s="52" t="s">
        <v>60</v>
      </c>
      <c r="D85" s="195"/>
      <c r="E85" s="138" t="s">
        <v>60</v>
      </c>
      <c r="F85" s="142">
        <v>0</v>
      </c>
      <c r="G85" s="142">
        <v>0</v>
      </c>
      <c r="H85" s="142">
        <v>0</v>
      </c>
      <c r="I85" s="142">
        <v>0</v>
      </c>
      <c r="O85" s="52" t="s">
        <v>60</v>
      </c>
      <c r="P85" s="52" t="s">
        <v>60</v>
      </c>
      <c r="Q85" s="195"/>
      <c r="R85" s="138" t="s">
        <v>60</v>
      </c>
      <c r="S85" s="106">
        <v>0</v>
      </c>
      <c r="T85" s="106">
        <v>0</v>
      </c>
      <c r="U85" s="106">
        <v>0</v>
      </c>
      <c r="V85" s="106">
        <v>0</v>
      </c>
    </row>
    <row r="86" spans="2:22" x14ac:dyDescent="0.2">
      <c r="B86" s="52" t="s">
        <v>51</v>
      </c>
      <c r="C86" s="52" t="s">
        <v>49</v>
      </c>
      <c r="D86" s="195"/>
      <c r="E86" s="194">
        <v>0.01</v>
      </c>
      <c r="F86" s="142">
        <v>-24.551889359010186</v>
      </c>
      <c r="G86" s="142">
        <v>-23.812251414262654</v>
      </c>
      <c r="H86" s="142">
        <v>-22.189614001096697</v>
      </c>
      <c r="I86" s="142">
        <v>-42.998067014841439</v>
      </c>
      <c r="O86" s="52" t="s">
        <v>51</v>
      </c>
      <c r="P86" s="52" t="s">
        <v>49</v>
      </c>
      <c r="Q86" s="195"/>
      <c r="R86" s="194">
        <v>0.01</v>
      </c>
      <c r="S86" s="106">
        <v>98.062878594509144</v>
      </c>
      <c r="T86" s="106">
        <v>96.031448260766638</v>
      </c>
      <c r="U86" s="106">
        <v>94.488113753140453</v>
      </c>
      <c r="V86" s="106">
        <v>86.536075276644198</v>
      </c>
    </row>
    <row r="87" spans="2:22" x14ac:dyDescent="0.2">
      <c r="B87" s="52" t="s">
        <v>51</v>
      </c>
      <c r="C87" s="52" t="s">
        <v>50</v>
      </c>
      <c r="D87" s="195"/>
      <c r="E87" s="194"/>
      <c r="F87" s="142">
        <v>-18.723494618629989</v>
      </c>
      <c r="G87" s="142">
        <v>-17.479524776971914</v>
      </c>
      <c r="H87" s="142">
        <v>-13.475344332176649</v>
      </c>
      <c r="I87" s="142">
        <v>1.1891830884757546</v>
      </c>
      <c r="O87" s="52" t="s">
        <v>51</v>
      </c>
      <c r="P87" s="52" t="s">
        <v>50</v>
      </c>
      <c r="Q87" s="195"/>
      <c r="R87" s="194"/>
      <c r="S87" s="106">
        <v>97.687023241770689</v>
      </c>
      <c r="T87" s="106">
        <v>95.647526596221255</v>
      </c>
      <c r="U87" s="106">
        <v>94.32138826207202</v>
      </c>
      <c r="V87" s="106">
        <v>86.473247031542357</v>
      </c>
    </row>
    <row r="88" spans="2:22" x14ac:dyDescent="0.2">
      <c r="B88" s="52" t="s">
        <v>47</v>
      </c>
      <c r="C88" s="52" t="s">
        <v>49</v>
      </c>
      <c r="D88" s="195"/>
      <c r="E88" s="194"/>
      <c r="F88" s="142">
        <v>-28.51682526352872</v>
      </c>
      <c r="G88" s="142">
        <v>-25.576260326515932</v>
      </c>
      <c r="H88" s="142">
        <v>-22.464517109324408</v>
      </c>
      <c r="I88" s="142">
        <v>-24.181682443603496</v>
      </c>
      <c r="O88" s="52" t="s">
        <v>47</v>
      </c>
      <c r="P88" s="52" t="s">
        <v>49</v>
      </c>
      <c r="Q88" s="195"/>
      <c r="R88" s="194"/>
      <c r="S88" s="106">
        <v>96.891904739300443</v>
      </c>
      <c r="T88" s="106">
        <v>94.21192813228339</v>
      </c>
      <c r="U88" s="106">
        <v>92.713577713333279</v>
      </c>
      <c r="V88" s="106">
        <v>85.449260820259553</v>
      </c>
    </row>
    <row r="89" spans="2:22" x14ac:dyDescent="0.2">
      <c r="B89" s="52" t="s">
        <v>47</v>
      </c>
      <c r="C89" s="52" t="s">
        <v>50</v>
      </c>
      <c r="D89" s="195"/>
      <c r="E89" s="194"/>
      <c r="F89" s="142">
        <v>-19.666593075976518</v>
      </c>
      <c r="G89" s="142">
        <v>-22.588166696891196</v>
      </c>
      <c r="H89" s="142">
        <v>-19.669578271495588</v>
      </c>
      <c r="I89" s="142">
        <v>4.2890796622075449</v>
      </c>
      <c r="O89" s="52" t="s">
        <v>47</v>
      </c>
      <c r="P89" s="52" t="s">
        <v>50</v>
      </c>
      <c r="Q89" s="195"/>
      <c r="R89" s="194"/>
      <c r="S89" s="106">
        <v>96.62831829751542</v>
      </c>
      <c r="T89" s="106">
        <v>94.212053855897651</v>
      </c>
      <c r="U89" s="106">
        <v>92.265749622661431</v>
      </c>
      <c r="V89" s="106">
        <v>85.452904007892982</v>
      </c>
    </row>
    <row r="90" spans="2:22" x14ac:dyDescent="0.2">
      <c r="B90" s="52" t="s">
        <v>51</v>
      </c>
      <c r="C90" s="52" t="s">
        <v>49</v>
      </c>
      <c r="D90" s="195"/>
      <c r="E90" s="183">
        <v>0.05</v>
      </c>
      <c r="F90" s="142">
        <v>52.209834935123801</v>
      </c>
      <c r="G90" s="142">
        <v>50.927210730972703</v>
      </c>
      <c r="H90" s="142">
        <v>51.318362170191236</v>
      </c>
      <c r="I90" s="142">
        <v>51.346290763228914</v>
      </c>
      <c r="O90" s="52" t="s">
        <v>51</v>
      </c>
      <c r="P90" s="52" t="s">
        <v>49</v>
      </c>
      <c r="Q90" s="195"/>
      <c r="R90" s="183">
        <v>0.05</v>
      </c>
      <c r="S90" s="106">
        <v>92.573128371534196</v>
      </c>
      <c r="T90" s="106">
        <v>92.146476728084593</v>
      </c>
      <c r="U90" s="106">
        <v>94.283877114206689</v>
      </c>
      <c r="V90" s="106">
        <v>87.788066060175467</v>
      </c>
    </row>
    <row r="91" spans="2:22" x14ac:dyDescent="0.2">
      <c r="B91" s="52" t="s">
        <v>51</v>
      </c>
      <c r="C91" s="52" t="s">
        <v>50</v>
      </c>
      <c r="D91" s="195"/>
      <c r="E91" s="183"/>
      <c r="F91" s="142">
        <v>32.427263717141756</v>
      </c>
      <c r="G91" s="142">
        <v>28.404555270677445</v>
      </c>
      <c r="H91" s="142">
        <v>28.907934880688089</v>
      </c>
      <c r="I91" s="142">
        <v>36.291860643723432</v>
      </c>
      <c r="O91" s="52" t="s">
        <v>51</v>
      </c>
      <c r="P91" s="52" t="s">
        <v>50</v>
      </c>
      <c r="Q91" s="195"/>
      <c r="R91" s="183"/>
      <c r="S91" s="106">
        <v>93.275275176935196</v>
      </c>
      <c r="T91" s="106">
        <v>95.994696761767258</v>
      </c>
      <c r="U91" s="106">
        <v>97.320974555613859</v>
      </c>
      <c r="V91" s="106">
        <v>87.732758765272692</v>
      </c>
    </row>
    <row r="92" spans="2:22" x14ac:dyDescent="0.2">
      <c r="B92" s="52" t="s">
        <v>47</v>
      </c>
      <c r="C92" s="52" t="s">
        <v>49</v>
      </c>
      <c r="D92" s="195"/>
      <c r="E92" s="183"/>
      <c r="F92" s="142">
        <v>44.573844394618028</v>
      </c>
      <c r="G92" s="142">
        <v>44.868100925495945</v>
      </c>
      <c r="H92" s="142">
        <v>43.584769982170066</v>
      </c>
      <c r="I92" s="142">
        <v>47.500630148089066</v>
      </c>
      <c r="O92" s="52" t="s">
        <v>47</v>
      </c>
      <c r="P92" s="52" t="s">
        <v>49</v>
      </c>
      <c r="Q92" s="195"/>
      <c r="R92" s="183"/>
      <c r="S92" s="106">
        <v>90.013892466681042</v>
      </c>
      <c r="T92" s="106">
        <v>82.535798767589995</v>
      </c>
      <c r="U92" s="106">
        <v>78.087172309993221</v>
      </c>
      <c r="V92" s="106">
        <v>44.407460133838747</v>
      </c>
    </row>
    <row r="93" spans="2:22" x14ac:dyDescent="0.2">
      <c r="B93" s="52" t="s">
        <v>47</v>
      </c>
      <c r="C93" s="52" t="s">
        <v>50</v>
      </c>
      <c r="D93" s="195"/>
      <c r="E93" s="183"/>
      <c r="F93" s="142">
        <v>30.126124963236514</v>
      </c>
      <c r="G93" s="142">
        <v>26.687312791920068</v>
      </c>
      <c r="H93" s="142">
        <v>27.504653728595663</v>
      </c>
      <c r="I93" s="142">
        <v>34.40122690392576</v>
      </c>
      <c r="O93" s="52" t="s">
        <v>47</v>
      </c>
      <c r="P93" s="52" t="s">
        <v>50</v>
      </c>
      <c r="Q93" s="195"/>
      <c r="R93" s="183"/>
      <c r="S93" s="106">
        <v>86.532677532080783</v>
      </c>
      <c r="T93" s="106">
        <v>82.928656336738058</v>
      </c>
      <c r="U93" s="106">
        <v>78.360446576966865</v>
      </c>
      <c r="V93" s="106">
        <v>59.205218824662332</v>
      </c>
    </row>
    <row r="94" spans="2:22" x14ac:dyDescent="0.2">
      <c r="B94" s="52" t="s">
        <v>51</v>
      </c>
      <c r="C94" s="52" t="s">
        <v>49</v>
      </c>
      <c r="D94" s="195"/>
      <c r="E94" s="183">
        <v>0.1</v>
      </c>
      <c r="F94" s="142">
        <v>17.737038407593321</v>
      </c>
      <c r="G94" s="142">
        <v>5.6808413082071718</v>
      </c>
      <c r="H94" s="142">
        <v>7.2075736861893933</v>
      </c>
      <c r="I94" s="142">
        <v>21.758145377481632</v>
      </c>
      <c r="O94" s="52" t="s">
        <v>51</v>
      </c>
      <c r="P94" s="52" t="s">
        <v>49</v>
      </c>
      <c r="Q94" s="195"/>
      <c r="R94" s="183">
        <v>0.1</v>
      </c>
      <c r="S94" s="106">
        <v>95.674028040464208</v>
      </c>
      <c r="T94" s="106">
        <v>92.381937992667517</v>
      </c>
      <c r="U94" s="106">
        <v>91.697230754657227</v>
      </c>
      <c r="V94" s="106">
        <v>88.937811138475254</v>
      </c>
    </row>
    <row r="95" spans="2:22" x14ac:dyDescent="0.2">
      <c r="B95" s="52" t="s">
        <v>51</v>
      </c>
      <c r="C95" s="52" t="s">
        <v>50</v>
      </c>
      <c r="D95" s="195"/>
      <c r="E95" s="183"/>
      <c r="F95" s="142">
        <v>3.634612542995808</v>
      </c>
      <c r="G95" s="142">
        <v>-14.588233236031089</v>
      </c>
      <c r="H95" s="142">
        <v>-11.66438258448861</v>
      </c>
      <c r="I95" s="142">
        <v>10.258141396292439</v>
      </c>
      <c r="O95" s="52" t="s">
        <v>51</v>
      </c>
      <c r="P95" s="52" t="s">
        <v>50</v>
      </c>
      <c r="Q95" s="195"/>
      <c r="R95" s="183"/>
      <c r="S95" s="106">
        <v>95.419166615069642</v>
      </c>
      <c r="T95" s="106">
        <v>92.10103130924621</v>
      </c>
      <c r="U95" s="106">
        <v>91.810782196977144</v>
      </c>
      <c r="V95" s="106">
        <v>89.54800068316942</v>
      </c>
    </row>
    <row r="96" spans="2:22" x14ac:dyDescent="0.2">
      <c r="B96" s="52" t="s">
        <v>47</v>
      </c>
      <c r="C96" s="52" t="s">
        <v>49</v>
      </c>
      <c r="D96" s="195"/>
      <c r="E96" s="183"/>
      <c r="F96" s="142">
        <v>2.6133137005382836</v>
      </c>
      <c r="G96" s="142">
        <v>-3.7129660708971093</v>
      </c>
      <c r="H96" s="142">
        <v>-2.4256539997006437</v>
      </c>
      <c r="I96" s="142">
        <v>7.626544363748871</v>
      </c>
      <c r="O96" s="52" t="s">
        <v>47</v>
      </c>
      <c r="P96" s="52" t="s">
        <v>49</v>
      </c>
      <c r="Q96" s="195"/>
      <c r="R96" s="183"/>
      <c r="S96" s="106">
        <v>96.538161526755445</v>
      </c>
      <c r="T96" s="106">
        <v>94.302948535186104</v>
      </c>
      <c r="U96" s="106">
        <v>90.535733783781296</v>
      </c>
      <c r="V96" s="106">
        <v>69.381447481144889</v>
      </c>
    </row>
    <row r="97" spans="2:22" x14ac:dyDescent="0.2">
      <c r="B97" s="52" t="s">
        <v>47</v>
      </c>
      <c r="C97" s="52" t="s">
        <v>50</v>
      </c>
      <c r="D97" s="195"/>
      <c r="E97" s="183"/>
      <c r="F97" s="142">
        <v>1.1598025651276858</v>
      </c>
      <c r="G97" s="142">
        <v>-2.2055660957925567</v>
      </c>
      <c r="H97" s="142">
        <v>-1.1452548608767479</v>
      </c>
      <c r="I97" s="142">
        <v>10.872710357450142</v>
      </c>
      <c r="O97" s="52" t="s">
        <v>47</v>
      </c>
      <c r="P97" s="52" t="s">
        <v>50</v>
      </c>
      <c r="Q97" s="195"/>
      <c r="R97" s="183"/>
      <c r="S97" s="106">
        <v>93.066650243975175</v>
      </c>
      <c r="T97" s="106">
        <v>86.31401849368811</v>
      </c>
      <c r="U97" s="106">
        <v>84.310467123359288</v>
      </c>
      <c r="V97" s="106">
        <v>65.711778146503036</v>
      </c>
    </row>
  </sheetData>
  <mergeCells count="68">
    <mergeCell ref="S35:V35"/>
    <mergeCell ref="W35:Z35"/>
    <mergeCell ref="Q37:Q50"/>
    <mergeCell ref="R39:R42"/>
    <mergeCell ref="R43:R46"/>
    <mergeCell ref="R47:R50"/>
    <mergeCell ref="D51:D64"/>
    <mergeCell ref="E53:E56"/>
    <mergeCell ref="E57:E60"/>
    <mergeCell ref="E61:E64"/>
    <mergeCell ref="O35:R35"/>
    <mergeCell ref="Q51:Q64"/>
    <mergeCell ref="R53:R56"/>
    <mergeCell ref="R57:R60"/>
    <mergeCell ref="R61:R64"/>
    <mergeCell ref="B35:E35"/>
    <mergeCell ref="F35:I35"/>
    <mergeCell ref="J35:M35"/>
    <mergeCell ref="D37:D50"/>
    <mergeCell ref="E39:E42"/>
    <mergeCell ref="E43:E46"/>
    <mergeCell ref="E47:E50"/>
    <mergeCell ref="D25:D28"/>
    <mergeCell ref="E25:E32"/>
    <mergeCell ref="D29:D32"/>
    <mergeCell ref="Q25:Q28"/>
    <mergeCell ref="R25:R32"/>
    <mergeCell ref="Q29:Q32"/>
    <mergeCell ref="W3:Z3"/>
    <mergeCell ref="S3:V3"/>
    <mergeCell ref="Q5:Q10"/>
    <mergeCell ref="E7:E10"/>
    <mergeCell ref="R17:R24"/>
    <mergeCell ref="F3:I3"/>
    <mergeCell ref="D5:D10"/>
    <mergeCell ref="B3:E3"/>
    <mergeCell ref="O3:R3"/>
    <mergeCell ref="D17:D20"/>
    <mergeCell ref="E17:E24"/>
    <mergeCell ref="D21:D24"/>
    <mergeCell ref="Q17:Q20"/>
    <mergeCell ref="Q21:Q24"/>
    <mergeCell ref="D11:D16"/>
    <mergeCell ref="Q11:Q16"/>
    <mergeCell ref="R13:R16"/>
    <mergeCell ref="R7:R10"/>
    <mergeCell ref="E13:E16"/>
    <mergeCell ref="J3:M3"/>
    <mergeCell ref="D84:D97"/>
    <mergeCell ref="E86:E89"/>
    <mergeCell ref="E90:E93"/>
    <mergeCell ref="E94:E97"/>
    <mergeCell ref="F68:I68"/>
    <mergeCell ref="B68:E68"/>
    <mergeCell ref="D70:D83"/>
    <mergeCell ref="E72:E75"/>
    <mergeCell ref="E76:E79"/>
    <mergeCell ref="E80:E83"/>
    <mergeCell ref="S68:V68"/>
    <mergeCell ref="Q84:Q97"/>
    <mergeCell ref="R86:R89"/>
    <mergeCell ref="R90:R93"/>
    <mergeCell ref="R94:R97"/>
    <mergeCell ref="O68:R68"/>
    <mergeCell ref="Q70:Q83"/>
    <mergeCell ref="R72:R75"/>
    <mergeCell ref="R76:R79"/>
    <mergeCell ref="R80:R8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D32"/>
  <sheetViews>
    <sheetView topLeftCell="A51" zoomScale="63" zoomScaleNormal="50" zoomScalePageLayoutView="50" workbookViewId="0">
      <selection activeCell="M29" sqref="J29:M29"/>
    </sheetView>
  </sheetViews>
  <sheetFormatPr baseColWidth="10" defaultRowHeight="16" x14ac:dyDescent="0.2"/>
  <cols>
    <col min="3" max="3" width="13.33203125" customWidth="1"/>
    <col min="4" max="4" width="14.33203125" customWidth="1"/>
    <col min="5" max="5" width="14.83203125" customWidth="1"/>
    <col min="6" max="6" width="11.6640625" bestFit="1" customWidth="1"/>
    <col min="7" max="9" width="11" bestFit="1" customWidth="1"/>
    <col min="10" max="13" width="11" customWidth="1"/>
    <col min="16" max="17" width="12" customWidth="1"/>
    <col min="18" max="18" width="13.1640625" customWidth="1"/>
  </cols>
  <sheetData>
    <row r="2" spans="2:30" x14ac:dyDescent="0.2">
      <c r="Y2" s="30"/>
      <c r="Z2" s="30"/>
    </row>
    <row r="3" spans="2:30" ht="16" customHeight="1" x14ac:dyDescent="0.2">
      <c r="B3" s="202" t="s">
        <v>83</v>
      </c>
      <c r="C3" s="202"/>
      <c r="D3" s="202"/>
      <c r="E3" s="202"/>
      <c r="F3" s="201" t="s">
        <v>41</v>
      </c>
      <c r="G3" s="201"/>
      <c r="H3" s="201"/>
      <c r="I3" s="201"/>
      <c r="J3" s="201" t="s">
        <v>71</v>
      </c>
      <c r="K3" s="201"/>
      <c r="L3" s="201"/>
      <c r="M3" s="201"/>
      <c r="N3" s="201" t="s">
        <v>85</v>
      </c>
      <c r="O3" s="201"/>
      <c r="P3" s="201"/>
      <c r="Q3" s="201"/>
      <c r="R3" s="110"/>
      <c r="S3" s="110"/>
      <c r="T3" s="110"/>
      <c r="U3" s="110"/>
      <c r="V3" s="110"/>
      <c r="W3" s="110"/>
      <c r="X3" s="110"/>
      <c r="Y3" s="117"/>
      <c r="Z3" s="117"/>
      <c r="AB3" s="61" t="s">
        <v>86</v>
      </c>
      <c r="AC3" s="61" t="s">
        <v>87</v>
      </c>
      <c r="AD3" s="61" t="s">
        <v>92</v>
      </c>
    </row>
    <row r="4" spans="2:30" ht="32" x14ac:dyDescent="0.2">
      <c r="B4" s="103" t="s">
        <v>52</v>
      </c>
      <c r="C4" s="103" t="s">
        <v>48</v>
      </c>
      <c r="D4" s="104" t="s">
        <v>46</v>
      </c>
      <c r="E4" s="104" t="s">
        <v>82</v>
      </c>
      <c r="F4" s="105" t="s">
        <v>77</v>
      </c>
      <c r="G4" s="105" t="s">
        <v>78</v>
      </c>
      <c r="H4" s="105" t="s">
        <v>79</v>
      </c>
      <c r="I4" s="105" t="s">
        <v>80</v>
      </c>
      <c r="J4" s="105" t="s">
        <v>77</v>
      </c>
      <c r="K4" s="105" t="s">
        <v>78</v>
      </c>
      <c r="L4" s="105" t="s">
        <v>79</v>
      </c>
      <c r="M4" s="105" t="s">
        <v>80</v>
      </c>
      <c r="N4" s="105" t="s">
        <v>77</v>
      </c>
      <c r="O4" s="105" t="s">
        <v>78</v>
      </c>
      <c r="P4" s="105" t="s">
        <v>79</v>
      </c>
      <c r="Q4" s="105" t="s">
        <v>80</v>
      </c>
      <c r="R4" s="110"/>
      <c r="S4" s="110"/>
      <c r="T4" s="110"/>
      <c r="U4" s="110"/>
      <c r="V4" s="110"/>
      <c r="W4" s="110"/>
      <c r="X4" s="110"/>
      <c r="Y4" s="117"/>
      <c r="Z4" s="117"/>
      <c r="AB4" s="101">
        <v>1</v>
      </c>
      <c r="AC4" s="101">
        <v>26</v>
      </c>
      <c r="AD4" s="101">
        <v>1</v>
      </c>
    </row>
    <row r="5" spans="2:30" x14ac:dyDescent="0.2">
      <c r="B5" s="101" t="s">
        <v>59</v>
      </c>
      <c r="C5" s="101" t="s">
        <v>60</v>
      </c>
      <c r="D5" s="148">
        <v>60</v>
      </c>
      <c r="E5" s="108" t="s">
        <v>60</v>
      </c>
      <c r="F5" s="107">
        <v>29.513796214498182</v>
      </c>
      <c r="G5" s="107">
        <v>16.980617355935703</v>
      </c>
      <c r="H5" s="107">
        <v>12.957056449593416</v>
      </c>
      <c r="I5" s="107">
        <v>6.1573339813719583</v>
      </c>
      <c r="J5" s="106">
        <v>-30.566580744447215</v>
      </c>
      <c r="K5" s="106">
        <v>-22.335266100662103</v>
      </c>
      <c r="L5" s="106">
        <v>-13.647578493227943</v>
      </c>
      <c r="M5" s="106">
        <v>-12.547456707006646</v>
      </c>
      <c r="N5" s="107">
        <v>17.124765661501399</v>
      </c>
      <c r="O5" s="107">
        <v>8.5865088659102646</v>
      </c>
      <c r="P5" s="107">
        <v>5.738567462711015</v>
      </c>
      <c r="Q5" s="107">
        <v>0.78594468101548243</v>
      </c>
      <c r="R5" s="110"/>
      <c r="S5" s="110"/>
      <c r="T5" s="110"/>
      <c r="U5" s="110"/>
      <c r="V5" s="110"/>
      <c r="W5" s="110"/>
      <c r="X5" s="110"/>
      <c r="Y5" s="117"/>
      <c r="Z5" s="117"/>
      <c r="AB5" s="101">
        <v>2</v>
      </c>
      <c r="AC5" s="101">
        <v>60</v>
      </c>
      <c r="AD5" s="101">
        <v>5</v>
      </c>
    </row>
    <row r="6" spans="2:30" x14ac:dyDescent="0.2">
      <c r="B6" s="101" t="s">
        <v>60</v>
      </c>
      <c r="C6" s="101" t="s">
        <v>60</v>
      </c>
      <c r="D6" s="148"/>
      <c r="E6" s="109" t="s">
        <v>60</v>
      </c>
      <c r="F6" s="14">
        <v>22.604403091679611</v>
      </c>
      <c r="G6" s="107">
        <v>13.880394343494872</v>
      </c>
      <c r="H6" s="107">
        <v>11.401084494172046</v>
      </c>
      <c r="I6" s="107">
        <v>5.4708779403174495</v>
      </c>
      <c r="J6" s="106">
        <v>0</v>
      </c>
      <c r="K6" s="106">
        <v>0</v>
      </c>
      <c r="L6" s="106">
        <v>0</v>
      </c>
      <c r="M6" s="106">
        <v>0</v>
      </c>
      <c r="N6" s="14">
        <v>31.768366770723425</v>
      </c>
      <c r="O6" s="107">
        <v>16.200754877042886</v>
      </c>
      <c r="P6" s="107">
        <v>10.111739654571656</v>
      </c>
      <c r="Q6" s="107">
        <v>1.5649254543178577</v>
      </c>
      <c r="R6" s="110"/>
      <c r="S6" s="110"/>
      <c r="T6" s="110"/>
      <c r="U6" s="110"/>
      <c r="V6" s="110"/>
      <c r="W6" s="110"/>
      <c r="X6" s="110"/>
      <c r="Y6" s="117"/>
      <c r="Z6" s="117"/>
      <c r="AB6" s="101">
        <v>3</v>
      </c>
      <c r="AD6" s="101">
        <v>10</v>
      </c>
    </row>
    <row r="7" spans="2:30" x14ac:dyDescent="0.2">
      <c r="B7" s="101" t="s">
        <v>51</v>
      </c>
      <c r="C7" s="101" t="s">
        <v>49</v>
      </c>
      <c r="D7" s="148"/>
      <c r="E7" s="203">
        <v>0.05</v>
      </c>
      <c r="F7" s="107">
        <v>1.6788000000000001</v>
      </c>
      <c r="G7" s="107">
        <v>1.0901000000000001</v>
      </c>
      <c r="H7" s="107">
        <v>0.65169999999999995</v>
      </c>
      <c r="I7" s="107">
        <v>0.66810000000000003</v>
      </c>
      <c r="J7" s="106">
        <v>92.573128371534196</v>
      </c>
      <c r="K7" s="106">
        <v>92.146476728084593</v>
      </c>
      <c r="L7" s="106">
        <v>94.283877114206689</v>
      </c>
      <c r="M7" s="106">
        <v>87.788066060175467</v>
      </c>
      <c r="N7" s="107">
        <v>0.27938719745899998</v>
      </c>
      <c r="O7" s="107">
        <v>0.138676070298</v>
      </c>
      <c r="P7" s="107">
        <v>5.0625889115000003E-2</v>
      </c>
      <c r="Q7" s="107">
        <v>1.34504025011E-2</v>
      </c>
      <c r="R7" s="110"/>
      <c r="S7" s="110"/>
      <c r="T7" s="110"/>
      <c r="U7" s="110"/>
      <c r="V7" s="110"/>
      <c r="W7" s="110"/>
      <c r="X7" s="110"/>
      <c r="Y7" s="117"/>
      <c r="Z7" s="117"/>
      <c r="AB7" s="101">
        <v>24</v>
      </c>
    </row>
    <row r="8" spans="2:30" x14ac:dyDescent="0.2">
      <c r="B8" s="101" t="s">
        <v>51</v>
      </c>
      <c r="C8" s="101" t="s">
        <v>50</v>
      </c>
      <c r="D8" s="148"/>
      <c r="E8" s="204"/>
      <c r="F8" s="107">
        <v>1.5200839058118054</v>
      </c>
      <c r="G8" s="107">
        <v>0.55595188411947538</v>
      </c>
      <c r="H8" s="107">
        <v>0.30543795453483308</v>
      </c>
      <c r="I8" s="107">
        <v>0.67112579459622301</v>
      </c>
      <c r="J8" s="106">
        <v>93.275275176935196</v>
      </c>
      <c r="K8" s="106">
        <v>95.994696761767258</v>
      </c>
      <c r="L8" s="106">
        <v>97.320974555613859</v>
      </c>
      <c r="M8" s="106">
        <v>87.732758765272692</v>
      </c>
      <c r="N8" s="107">
        <v>9.073305111426716E-2</v>
      </c>
      <c r="O8" s="107">
        <v>0.14083191595344224</v>
      </c>
      <c r="P8" s="107">
        <v>6.7735979908214894E-2</v>
      </c>
      <c r="Q8" s="107">
        <v>5.8214672676688485E-2</v>
      </c>
      <c r="R8" s="110"/>
      <c r="S8" s="110"/>
      <c r="T8" s="110"/>
      <c r="U8" s="110"/>
      <c r="V8" s="110"/>
      <c r="W8" s="110"/>
      <c r="X8" s="110"/>
      <c r="Y8" s="117"/>
      <c r="Z8" s="117"/>
    </row>
    <row r="9" spans="2:30" x14ac:dyDescent="0.2">
      <c r="B9" s="101" t="s">
        <v>47</v>
      </c>
      <c r="C9" s="101" t="s">
        <v>49</v>
      </c>
      <c r="D9" s="148"/>
      <c r="E9" s="204"/>
      <c r="F9" s="107">
        <v>2.2572999999999999</v>
      </c>
      <c r="G9" s="107">
        <v>2.4241000000000001</v>
      </c>
      <c r="H9" s="107">
        <v>2.4983</v>
      </c>
      <c r="I9" s="107">
        <v>3.0413999999999999</v>
      </c>
      <c r="J9" s="106">
        <v>90.013892466681042</v>
      </c>
      <c r="K9" s="106">
        <v>82.535798767589995</v>
      </c>
      <c r="L9" s="106">
        <v>78.087172309993221</v>
      </c>
      <c r="M9" s="106">
        <v>44.407460133838747</v>
      </c>
      <c r="N9" s="107">
        <v>0.55959105335399995</v>
      </c>
      <c r="O9" s="107">
        <v>0.34076308970500002</v>
      </c>
      <c r="P9" s="107">
        <v>0.23376348361099999</v>
      </c>
      <c r="Q9" s="107">
        <v>9.9976891995200004E-2</v>
      </c>
      <c r="R9" s="110"/>
      <c r="S9" s="110"/>
      <c r="T9" s="110"/>
      <c r="U9" s="110"/>
      <c r="V9" s="110"/>
      <c r="W9" s="110"/>
      <c r="X9" s="110"/>
      <c r="Y9" s="117"/>
      <c r="Z9" s="117"/>
      <c r="AB9" s="139"/>
    </row>
    <row r="10" spans="2:30" x14ac:dyDescent="0.2">
      <c r="B10" s="101" t="s">
        <v>47</v>
      </c>
      <c r="C10" s="101" t="s">
        <v>50</v>
      </c>
      <c r="D10" s="148"/>
      <c r="E10" s="205"/>
      <c r="F10" s="107">
        <v>3.0442078563047943</v>
      </c>
      <c r="G10" s="107">
        <v>2.3695698201939801</v>
      </c>
      <c r="H10" s="107">
        <v>2.467143769921508</v>
      </c>
      <c r="I10" s="107">
        <v>2.2318326841223239</v>
      </c>
      <c r="J10" s="106">
        <v>86.532677532080783</v>
      </c>
      <c r="K10" s="106">
        <v>82.928656336738058</v>
      </c>
      <c r="L10" s="106">
        <v>78.360446576966865</v>
      </c>
      <c r="M10" s="106">
        <v>59.205218824662332</v>
      </c>
      <c r="N10" s="107">
        <v>0.3449266015108029</v>
      </c>
      <c r="O10" s="107">
        <v>0.39713345513421627</v>
      </c>
      <c r="P10" s="107">
        <v>6.3506159060789713E-2</v>
      </c>
      <c r="Q10" s="107">
        <v>5.5197811026797057E-2</v>
      </c>
      <c r="R10" s="110"/>
      <c r="S10" s="110"/>
      <c r="T10" s="110"/>
      <c r="U10" s="110"/>
      <c r="V10" s="110"/>
      <c r="W10" s="110"/>
      <c r="X10" s="110"/>
      <c r="Y10" s="117"/>
      <c r="Z10" s="117"/>
    </row>
    <row r="11" spans="2:30" ht="16" customHeight="1" x14ac:dyDescent="0.2">
      <c r="B11" s="101" t="s">
        <v>59</v>
      </c>
      <c r="C11" s="101" t="s">
        <v>60</v>
      </c>
      <c r="D11" s="206" t="s">
        <v>84</v>
      </c>
      <c r="E11" s="108" t="s">
        <v>60</v>
      </c>
      <c r="F11" s="107">
        <v>1.4523624769190455</v>
      </c>
      <c r="G11" s="107">
        <v>0.93269637613198197</v>
      </c>
      <c r="H11" s="107">
        <v>0.68583694851692156</v>
      </c>
      <c r="I11" s="107">
        <v>0.46459436992119968</v>
      </c>
      <c r="J11" s="106">
        <v>-92.230908350520423</v>
      </c>
      <c r="K11" s="106">
        <v>-68.461843614294438</v>
      </c>
      <c r="L11" s="106">
        <v>-53.071101625410556</v>
      </c>
      <c r="M11" s="106">
        <v>50.156403500315115</v>
      </c>
      <c r="N11" s="107">
        <v>2.0152029203532789</v>
      </c>
      <c r="O11" s="107">
        <v>1.0950950038851672</v>
      </c>
      <c r="P11" s="15">
        <v>0.71530707869424415</v>
      </c>
      <c r="Q11" s="107">
        <v>0.23554211532912128</v>
      </c>
      <c r="R11" s="110"/>
      <c r="S11" s="110"/>
      <c r="T11" s="110"/>
      <c r="U11" s="110"/>
      <c r="V11" s="110"/>
      <c r="W11" s="110"/>
      <c r="X11" s="110"/>
      <c r="Y11" s="117"/>
      <c r="Z11" s="117"/>
    </row>
    <row r="12" spans="2:30" x14ac:dyDescent="0.2">
      <c r="B12" s="101" t="s">
        <v>60</v>
      </c>
      <c r="C12" s="101" t="s">
        <v>60</v>
      </c>
      <c r="D12" s="207"/>
      <c r="E12" s="108" t="s">
        <v>60</v>
      </c>
      <c r="F12" s="107">
        <v>0.75553015349163211</v>
      </c>
      <c r="G12" s="107">
        <v>0.55365438019748714</v>
      </c>
      <c r="H12" s="107">
        <v>0.44805122667456471</v>
      </c>
      <c r="I12" s="107">
        <v>0.93210442774557178</v>
      </c>
      <c r="J12" s="106">
        <v>0</v>
      </c>
      <c r="K12" s="106">
        <v>0</v>
      </c>
      <c r="L12" s="106">
        <v>0</v>
      </c>
      <c r="M12" s="106">
        <v>0</v>
      </c>
      <c r="N12" s="107">
        <v>0.55292268559545987</v>
      </c>
      <c r="O12" s="107">
        <v>0.35800036081964454</v>
      </c>
      <c r="P12" s="107">
        <v>0.19536491528829175</v>
      </c>
      <c r="Q12" s="107">
        <v>0.42271860145882684</v>
      </c>
      <c r="R12" s="110"/>
      <c r="S12" s="110"/>
      <c r="T12" s="110"/>
      <c r="U12" s="110"/>
      <c r="V12" s="110"/>
      <c r="W12" s="110"/>
      <c r="X12" s="110"/>
      <c r="Y12" s="117"/>
      <c r="Z12" s="117"/>
    </row>
    <row r="13" spans="2:30" x14ac:dyDescent="0.2">
      <c r="B13" s="101" t="s">
        <v>51</v>
      </c>
      <c r="C13" s="101" t="s">
        <v>49</v>
      </c>
      <c r="D13" s="207"/>
      <c r="E13" s="209">
        <v>0.05</v>
      </c>
      <c r="F13" s="107">
        <v>1.8777490857357526E-2</v>
      </c>
      <c r="G13" s="107">
        <v>3.6136375285624973E-2</v>
      </c>
      <c r="H13" s="107">
        <v>4.7198102817886139E-2</v>
      </c>
      <c r="I13" s="107">
        <v>3.3014708742099275E-2</v>
      </c>
      <c r="J13" s="106">
        <v>97.514660299052451</v>
      </c>
      <c r="K13" s="106">
        <v>93.473116699133627</v>
      </c>
      <c r="L13" s="106">
        <v>89.465913715226208</v>
      </c>
      <c r="M13" s="106">
        <v>96.458046141680711</v>
      </c>
      <c r="N13" s="107">
        <v>8.966162261679237E-3</v>
      </c>
      <c r="O13" s="107">
        <v>6.8638544981930536E-3</v>
      </c>
      <c r="P13" s="107">
        <v>1.6276307653155308E-2</v>
      </c>
      <c r="Q13" s="107">
        <v>3.2771138979514843E-3</v>
      </c>
      <c r="R13" s="110"/>
      <c r="S13" s="110"/>
      <c r="T13" s="110"/>
      <c r="U13" s="110"/>
      <c r="V13" s="110"/>
      <c r="W13" s="110"/>
      <c r="X13" s="110"/>
      <c r="Y13" s="117"/>
      <c r="Z13" s="117"/>
    </row>
    <row r="14" spans="2:30" x14ac:dyDescent="0.2">
      <c r="B14" s="101" t="s">
        <v>51</v>
      </c>
      <c r="C14" s="101" t="s">
        <v>50</v>
      </c>
      <c r="D14" s="207"/>
      <c r="E14" s="209"/>
      <c r="F14" s="107">
        <v>3.7416917868918737E-2</v>
      </c>
      <c r="G14" s="107">
        <v>2.5151795322335205E-2</v>
      </c>
      <c r="H14" s="107">
        <v>5.0331260939900618E-2</v>
      </c>
      <c r="I14" s="107">
        <v>3.2801867346734459E-2</v>
      </c>
      <c r="J14" s="106">
        <v>95.047594368537261</v>
      </c>
      <c r="K14" s="106">
        <v>95.457130617595112</v>
      </c>
      <c r="L14" s="106">
        <v>88.766628022992109</v>
      </c>
      <c r="M14" s="106">
        <v>96.480880642733311</v>
      </c>
      <c r="N14" s="107">
        <v>2.3873966510340017E-2</v>
      </c>
      <c r="O14" s="107">
        <v>1.023144361269634E-2</v>
      </c>
      <c r="P14" s="107">
        <v>5.6396691731232787E-3</v>
      </c>
      <c r="Q14" s="107">
        <v>1.7503786853525743E-3</v>
      </c>
      <c r="R14" s="110"/>
      <c r="S14" s="110"/>
      <c r="T14" s="110"/>
      <c r="U14" s="110"/>
      <c r="V14" s="110"/>
      <c r="W14" s="110"/>
      <c r="X14" s="110"/>
      <c r="Y14" s="117"/>
      <c r="Z14" s="117"/>
    </row>
    <row r="15" spans="2:30" x14ac:dyDescent="0.2">
      <c r="B15" s="101" t="s">
        <v>47</v>
      </c>
      <c r="C15" s="101" t="s">
        <v>49</v>
      </c>
      <c r="D15" s="207"/>
      <c r="E15" s="209"/>
      <c r="F15" s="107">
        <v>4.3244831216183811E-2</v>
      </c>
      <c r="G15" s="107">
        <v>6.325521144337215E-2</v>
      </c>
      <c r="H15" s="107">
        <v>6.5973787992904986E-2</v>
      </c>
      <c r="I15" s="107">
        <v>7.773581547167549E-2</v>
      </c>
      <c r="J15" s="106">
        <v>94.276226962440788</v>
      </c>
      <c r="K15" s="106">
        <v>88.574964146258694</v>
      </c>
      <c r="L15" s="106">
        <v>85.275391726396478</v>
      </c>
      <c r="M15" s="106">
        <v>91.660181718083805</v>
      </c>
      <c r="N15" s="107">
        <v>2.6353134358471898E-2</v>
      </c>
      <c r="O15" s="107">
        <v>2.3124166065820972E-2</v>
      </c>
      <c r="P15" s="107">
        <v>2.7797037295577982E-2</v>
      </c>
      <c r="Q15" s="107">
        <v>9.1882164589135486E-3</v>
      </c>
      <c r="R15" s="110"/>
      <c r="S15" s="110"/>
      <c r="T15" s="110"/>
      <c r="U15" s="110"/>
      <c r="V15" s="110"/>
      <c r="W15" s="110"/>
      <c r="X15" s="110"/>
      <c r="Y15" s="117"/>
      <c r="Z15" s="117"/>
    </row>
    <row r="16" spans="2:30" x14ac:dyDescent="0.2">
      <c r="B16" s="101" t="s">
        <v>47</v>
      </c>
      <c r="C16" s="101" t="s">
        <v>50</v>
      </c>
      <c r="D16" s="208"/>
      <c r="E16" s="209"/>
      <c r="F16" s="107">
        <v>3.3092068491690919E-2</v>
      </c>
      <c r="G16" s="107">
        <v>3.3128662052833206E-2</v>
      </c>
      <c r="H16" s="107">
        <v>5.0087189961356471E-2</v>
      </c>
      <c r="I16" s="107">
        <v>7.722169929222425E-2</v>
      </c>
      <c r="J16" s="106">
        <v>95.620020148930109</v>
      </c>
      <c r="K16" s="106">
        <v>94.016364136590724</v>
      </c>
      <c r="L16" s="106">
        <v>88.821101923299381</v>
      </c>
      <c r="M16" s="106">
        <v>91.715338218165542</v>
      </c>
      <c r="N16" s="107">
        <v>2.7608693193225439E-2</v>
      </c>
      <c r="O16" s="107">
        <v>2.0671122492382479E-2</v>
      </c>
      <c r="P16" s="107">
        <v>3.5565432489648774E-2</v>
      </c>
      <c r="Q16" s="107">
        <v>3.6545758298765414E-3</v>
      </c>
      <c r="R16" s="110"/>
      <c r="S16" s="110"/>
      <c r="T16" s="110"/>
      <c r="U16" s="110"/>
      <c r="V16" s="110"/>
      <c r="W16" s="110"/>
      <c r="X16" s="110"/>
      <c r="Y16" s="117"/>
      <c r="Z16" s="117"/>
    </row>
    <row r="17" spans="2:26" x14ac:dyDescent="0.2">
      <c r="B17" s="101" t="s">
        <v>51</v>
      </c>
      <c r="C17" s="101" t="s">
        <v>49</v>
      </c>
      <c r="D17" s="210">
        <v>60</v>
      </c>
      <c r="E17" s="213">
        <v>0.1</v>
      </c>
      <c r="F17" s="107">
        <v>0.97786013936650251</v>
      </c>
      <c r="G17" s="107">
        <v>1.0574170479497094</v>
      </c>
      <c r="H17" s="107">
        <v>0.94660573701766015</v>
      </c>
      <c r="I17" s="107">
        <v>0.60519885014141128</v>
      </c>
      <c r="J17" s="106">
        <v>95.674028040464208</v>
      </c>
      <c r="K17" s="106">
        <v>92.381937992667517</v>
      </c>
      <c r="L17" s="106">
        <v>91.697230754657227</v>
      </c>
      <c r="M17" s="106">
        <v>88.937811138475254</v>
      </c>
      <c r="N17" s="107">
        <v>0.15797978335694471</v>
      </c>
      <c r="O17" s="107">
        <v>0.1071471352447949</v>
      </c>
      <c r="P17" s="107">
        <v>2.7966373574097769E-2</v>
      </c>
      <c r="Q17" s="107">
        <v>7.2114030374820833E-3</v>
      </c>
      <c r="R17" s="110"/>
      <c r="S17" s="110"/>
      <c r="T17" s="110"/>
      <c r="U17" s="110"/>
      <c r="V17" s="110"/>
      <c r="W17" s="110"/>
      <c r="X17" s="110"/>
      <c r="Y17" s="117"/>
      <c r="Z17" s="117"/>
    </row>
    <row r="18" spans="2:26" x14ac:dyDescent="0.2">
      <c r="B18" s="101" t="s">
        <v>51</v>
      </c>
      <c r="C18" s="101" t="s">
        <v>50</v>
      </c>
      <c r="D18" s="211"/>
      <c r="E18" s="213"/>
      <c r="F18" s="107">
        <v>1.0354700432878923</v>
      </c>
      <c r="G18" s="107">
        <v>1.0964080033458197</v>
      </c>
      <c r="H18" s="107">
        <v>0.93365964113441624</v>
      </c>
      <c r="I18" s="107">
        <v>0.57181612494661516</v>
      </c>
      <c r="J18" s="106">
        <v>95.419166615069642</v>
      </c>
      <c r="K18" s="106">
        <v>92.10103130924621</v>
      </c>
      <c r="L18" s="106">
        <v>91.810782196977144</v>
      </c>
      <c r="M18" s="106">
        <v>89.54800068316942</v>
      </c>
      <c r="N18" s="107">
        <v>4.8312971334975315E-2</v>
      </c>
      <c r="O18" s="107">
        <v>0.10239709657921307</v>
      </c>
      <c r="P18" s="107">
        <v>7.6865334909916178E-2</v>
      </c>
      <c r="Q18" s="107">
        <v>5.807740888981628E-2</v>
      </c>
      <c r="R18" s="110"/>
      <c r="S18" s="110"/>
      <c r="T18" s="110"/>
      <c r="U18" s="110"/>
      <c r="V18" s="110"/>
      <c r="W18" s="110"/>
      <c r="X18" s="110"/>
      <c r="Y18" s="117"/>
      <c r="Z18" s="117"/>
    </row>
    <row r="19" spans="2:26" x14ac:dyDescent="0.2">
      <c r="B19" s="101" t="s">
        <v>47</v>
      </c>
      <c r="C19" s="101" t="s">
        <v>49</v>
      </c>
      <c r="D19" s="211"/>
      <c r="E19" s="213"/>
      <c r="F19" s="107">
        <v>0.78252792287504747</v>
      </c>
      <c r="G19" s="107">
        <v>0.79077320926802175</v>
      </c>
      <c r="H19" s="107">
        <v>1.0790289880644746</v>
      </c>
      <c r="I19" s="107">
        <v>1.6751036353985567</v>
      </c>
      <c r="J19" s="106">
        <v>96.538161526755445</v>
      </c>
      <c r="K19" s="106">
        <v>94.302948535186104</v>
      </c>
      <c r="L19" s="106">
        <v>90.535733783781296</v>
      </c>
      <c r="M19" s="106">
        <v>69.381447481144889</v>
      </c>
      <c r="N19" s="107">
        <v>0.16293124598224665</v>
      </c>
      <c r="O19" s="107">
        <v>0.48133830038709269</v>
      </c>
      <c r="P19" s="107">
        <v>0.15294462280370877</v>
      </c>
      <c r="Q19" s="107">
        <v>2.0326793158034547E-2</v>
      </c>
      <c r="R19" s="110"/>
      <c r="S19" s="110"/>
      <c r="T19" s="110"/>
      <c r="U19" s="110"/>
      <c r="V19" s="110"/>
      <c r="W19" s="110"/>
      <c r="X19" s="110"/>
      <c r="Y19" s="117"/>
      <c r="Z19" s="117"/>
    </row>
    <row r="20" spans="2:26" x14ac:dyDescent="0.2">
      <c r="B20" s="101" t="s">
        <v>47</v>
      </c>
      <c r="C20" s="101" t="s">
        <v>50</v>
      </c>
      <c r="D20" s="212"/>
      <c r="E20" s="213"/>
      <c r="F20" s="107">
        <v>1.5672423266078355</v>
      </c>
      <c r="G20" s="107">
        <v>1.8996682028538714</v>
      </c>
      <c r="H20" s="107">
        <v>1.7887769000067102</v>
      </c>
      <c r="I20" s="107">
        <v>1.8758667655100723</v>
      </c>
      <c r="J20" s="106">
        <v>93.066650243975175</v>
      </c>
      <c r="K20" s="106">
        <v>86.31401849368811</v>
      </c>
      <c r="L20" s="106">
        <v>84.310467123359288</v>
      </c>
      <c r="M20" s="106">
        <v>65.711778146503036</v>
      </c>
      <c r="N20" s="107">
        <v>8.7720965450642757E-2</v>
      </c>
      <c r="O20" s="107">
        <v>0.13533839646087703</v>
      </c>
      <c r="P20" s="107">
        <v>0.15056662017999403</v>
      </c>
      <c r="Q20" s="107">
        <v>0.12666586524976164</v>
      </c>
      <c r="R20" s="110"/>
      <c r="S20" s="110"/>
      <c r="T20" s="110"/>
      <c r="U20" s="110"/>
      <c r="V20" s="110"/>
      <c r="W20" s="110"/>
      <c r="X20" s="110"/>
      <c r="Y20" s="117"/>
      <c r="Z20" s="117"/>
    </row>
    <row r="21" spans="2:26" ht="16" customHeight="1" x14ac:dyDescent="0.2">
      <c r="B21" s="101" t="s">
        <v>51</v>
      </c>
      <c r="C21" s="101" t="s">
        <v>49</v>
      </c>
      <c r="D21" s="206" t="s">
        <v>84</v>
      </c>
      <c r="E21" s="213"/>
      <c r="F21" s="107">
        <v>0.21465168772384988</v>
      </c>
      <c r="G21" s="107">
        <v>0.18609467292770279</v>
      </c>
      <c r="H21" s="107">
        <v>0.14877788550504031</v>
      </c>
      <c r="I21" s="107">
        <v>0.11443649767463641</v>
      </c>
      <c r="J21" s="106">
        <v>71.589262621504716</v>
      </c>
      <c r="K21" s="106">
        <v>66.387934497813731</v>
      </c>
      <c r="L21" s="106">
        <v>66.794447454307971</v>
      </c>
      <c r="M21" s="106">
        <v>87.722781453638461</v>
      </c>
      <c r="N21" s="107">
        <v>6.0072042207280463E-2</v>
      </c>
      <c r="O21" s="107">
        <v>5.0320473877431736E-2</v>
      </c>
      <c r="P21" s="107">
        <v>5.1953019501553246E-2</v>
      </c>
      <c r="Q21" s="107">
        <v>1.5116344538509161E-2</v>
      </c>
      <c r="R21" s="110"/>
      <c r="S21" s="110"/>
      <c r="T21" s="110"/>
      <c r="U21" s="110"/>
      <c r="V21" s="110"/>
      <c r="W21" s="110"/>
      <c r="X21" s="110"/>
      <c r="Y21" s="117"/>
      <c r="Z21" s="117"/>
    </row>
    <row r="22" spans="2:26" x14ac:dyDescent="0.2">
      <c r="B22" s="101" t="s">
        <v>51</v>
      </c>
      <c r="C22" s="101" t="s">
        <v>50</v>
      </c>
      <c r="D22" s="207"/>
      <c r="E22" s="213"/>
      <c r="F22" s="107">
        <v>0.39677298429877422</v>
      </c>
      <c r="G22" s="107">
        <v>8.9919603564750816E-2</v>
      </c>
      <c r="H22" s="107">
        <v>0.23943021053213534</v>
      </c>
      <c r="I22" s="107">
        <v>0.11587146746959598</v>
      </c>
      <c r="J22" s="106">
        <v>47.484162946360989</v>
      </c>
      <c r="K22" s="106">
        <v>83.758892409976653</v>
      </c>
      <c r="L22" s="106">
        <v>46.561866974634604</v>
      </c>
      <c r="M22" s="106">
        <v>87.568831987007314</v>
      </c>
      <c r="N22" s="107">
        <v>0.40807915561232727</v>
      </c>
      <c r="O22" s="107">
        <v>0.58948959844604931</v>
      </c>
      <c r="P22" s="107">
        <v>0.16191254459081456</v>
      </c>
      <c r="Q22" s="107">
        <v>2.8892307559238283E-2</v>
      </c>
      <c r="R22" s="110"/>
      <c r="S22" s="110"/>
      <c r="T22" s="110"/>
      <c r="U22" s="110"/>
      <c r="V22" s="110"/>
      <c r="W22" s="110"/>
      <c r="X22" s="110"/>
      <c r="Y22" s="117"/>
      <c r="Z22" s="117"/>
    </row>
    <row r="23" spans="2:26" ht="16" customHeight="1" x14ac:dyDescent="0.2">
      <c r="B23" s="101" t="s">
        <v>47</v>
      </c>
      <c r="C23" s="101" t="s">
        <v>49</v>
      </c>
      <c r="D23" s="207"/>
      <c r="E23" s="213"/>
      <c r="F23" s="107">
        <v>8.9916148756255421E-2</v>
      </c>
      <c r="G23" s="107">
        <v>1.2126745542336104</v>
      </c>
      <c r="H23" s="107">
        <v>0.17005222898179892</v>
      </c>
      <c r="I23" s="107">
        <v>0.17130659531847126</v>
      </c>
      <c r="J23" s="107">
        <v>88.098933134473342</v>
      </c>
      <c r="K23" s="106">
        <v>-119.0309690679323</v>
      </c>
      <c r="L23" s="106">
        <v>62.046253004611508</v>
      </c>
      <c r="M23" s="106">
        <v>81.621523273652841</v>
      </c>
      <c r="N23" s="107">
        <v>7.494160923705101E-2</v>
      </c>
      <c r="O23" s="107">
        <v>1.9675923202488086</v>
      </c>
      <c r="P23" s="107">
        <v>2.2042157913925653</v>
      </c>
      <c r="Q23" s="107">
        <v>0.24621073446042224</v>
      </c>
      <c r="R23" s="110"/>
      <c r="S23" s="110"/>
      <c r="T23" s="110"/>
      <c r="U23" s="110"/>
      <c r="V23" s="110"/>
      <c r="W23" s="110"/>
      <c r="X23" s="110"/>
      <c r="Y23" s="117"/>
      <c r="Z23" s="117"/>
    </row>
    <row r="24" spans="2:26" x14ac:dyDescent="0.2">
      <c r="B24" s="101" t="s">
        <v>47</v>
      </c>
      <c r="C24" s="101" t="s">
        <v>50</v>
      </c>
      <c r="D24" s="208"/>
      <c r="E24" s="213"/>
      <c r="F24" s="107">
        <v>0.1569104871882353</v>
      </c>
      <c r="G24" s="107">
        <v>0.17567453571601818</v>
      </c>
      <c r="H24" s="107">
        <v>0.25359616279300889</v>
      </c>
      <c r="I24" s="107">
        <v>0.31651883485927701</v>
      </c>
      <c r="J24" s="106">
        <v>79.231737282346174</v>
      </c>
      <c r="K24" s="106">
        <v>68.269999841172478</v>
      </c>
      <c r="L24" s="106">
        <v>43.400185582528344</v>
      </c>
      <c r="M24" s="106">
        <v>66.042556452089471</v>
      </c>
      <c r="N24" s="107">
        <v>0.22052000500722746</v>
      </c>
      <c r="O24" s="107">
        <v>0.12944343847089226</v>
      </c>
      <c r="P24" s="107">
        <v>8.0975763919209895E-2</v>
      </c>
      <c r="Q24" s="107">
        <v>0.24156425699948594</v>
      </c>
      <c r="R24" s="110"/>
      <c r="S24" s="110"/>
      <c r="T24" s="110"/>
      <c r="U24" s="110"/>
      <c r="V24" s="110"/>
      <c r="W24" s="110"/>
      <c r="X24" s="110"/>
      <c r="Y24" s="117"/>
      <c r="Z24" s="117"/>
    </row>
    <row r="25" spans="2:26" x14ac:dyDescent="0.2">
      <c r="B25" s="101" t="s">
        <v>51</v>
      </c>
      <c r="C25" s="101" t="s">
        <v>49</v>
      </c>
      <c r="D25" s="210">
        <v>60</v>
      </c>
      <c r="E25" s="213">
        <v>0.01</v>
      </c>
      <c r="F25" s="118">
        <v>0.43787473087236412</v>
      </c>
      <c r="G25" s="118">
        <v>0.55085063113121502</v>
      </c>
      <c r="H25" s="118">
        <v>0.6284148082271056</v>
      </c>
      <c r="I25" s="118">
        <v>0.73659488759101954</v>
      </c>
      <c r="J25" s="106">
        <v>98.062878594509144</v>
      </c>
      <c r="K25" s="106">
        <v>96.031448260766638</v>
      </c>
      <c r="L25" s="106">
        <v>94.488113753140453</v>
      </c>
      <c r="M25" s="106">
        <v>86.536075276644198</v>
      </c>
      <c r="N25" s="113">
        <v>0.1099858694511459</v>
      </c>
      <c r="O25" s="113">
        <v>3.0081663485188787E-2</v>
      </c>
      <c r="P25" s="113">
        <v>7.8721806989380996E-3</v>
      </c>
      <c r="Q25" s="113">
        <v>1.670339796030797E-2</v>
      </c>
      <c r="Y25" s="30"/>
      <c r="Z25" s="30"/>
    </row>
    <row r="26" spans="2:26" x14ac:dyDescent="0.2">
      <c r="B26" s="101" t="s">
        <v>51</v>
      </c>
      <c r="C26" s="101" t="s">
        <v>50</v>
      </c>
      <c r="D26" s="211"/>
      <c r="E26" s="213"/>
      <c r="F26" s="118">
        <v>0.52283458984701847</v>
      </c>
      <c r="G26" s="118">
        <v>0.60414047214022226</v>
      </c>
      <c r="H26" s="118">
        <v>0.64742332233714006</v>
      </c>
      <c r="I26" s="118">
        <v>0.74003214419258478</v>
      </c>
      <c r="J26" s="106">
        <v>97.687023241770689</v>
      </c>
      <c r="K26" s="106">
        <v>95.647526596221255</v>
      </c>
      <c r="L26" s="106">
        <v>94.32138826207202</v>
      </c>
      <c r="M26" s="106">
        <v>86.473247031542357</v>
      </c>
      <c r="N26" s="113">
        <v>2.3253195266036007E-2</v>
      </c>
      <c r="O26" s="113">
        <v>4.7091569734046823E-3</v>
      </c>
      <c r="P26" s="113">
        <v>1.0718454347864708E-2</v>
      </c>
      <c r="Q26" s="113">
        <v>3.5329892517924795E-2</v>
      </c>
      <c r="Y26" s="30"/>
      <c r="Z26" s="30"/>
    </row>
    <row r="27" spans="2:26" x14ac:dyDescent="0.2">
      <c r="B27" s="101" t="s">
        <v>47</v>
      </c>
      <c r="C27" s="101" t="s">
        <v>49</v>
      </c>
      <c r="D27" s="211"/>
      <c r="E27" s="213"/>
      <c r="F27" s="118">
        <v>0.70256638120191861</v>
      </c>
      <c r="G27" s="118">
        <v>0.80340720012395506</v>
      </c>
      <c r="H27" s="118">
        <v>0.83073116150505533</v>
      </c>
      <c r="I27" s="118">
        <v>0.79605317993754809</v>
      </c>
      <c r="J27" s="106">
        <v>96.891904739300443</v>
      </c>
      <c r="K27" s="106">
        <v>94.21192813228339</v>
      </c>
      <c r="L27" s="106">
        <v>92.713577713333279</v>
      </c>
      <c r="M27" s="106">
        <v>85.449260820259553</v>
      </c>
      <c r="N27" s="113">
        <v>3.2856539234107612E-2</v>
      </c>
      <c r="O27" s="113">
        <v>1.2296931685084354E-2</v>
      </c>
      <c r="P27" s="113">
        <v>2.8037669557587699E-2</v>
      </c>
      <c r="Q27" s="113">
        <v>1.1921301479370743E-2</v>
      </c>
      <c r="Y27" s="30"/>
      <c r="Z27" s="30"/>
    </row>
    <row r="28" spans="2:26" x14ac:dyDescent="0.2">
      <c r="B28" s="101" t="s">
        <v>47</v>
      </c>
      <c r="C28" s="101" t="s">
        <v>50</v>
      </c>
      <c r="D28" s="212"/>
      <c r="E28" s="213"/>
      <c r="F28" s="118">
        <v>0.76214852299801639</v>
      </c>
      <c r="G28" s="118">
        <v>0.80338974919051376</v>
      </c>
      <c r="H28" s="118">
        <v>0.88178842051119066</v>
      </c>
      <c r="I28" s="118">
        <v>0.7958538655889873</v>
      </c>
      <c r="J28" s="106">
        <v>96.62831829751542</v>
      </c>
      <c r="K28" s="106">
        <v>94.212053855897651</v>
      </c>
      <c r="L28" s="106">
        <v>92.265749622661431</v>
      </c>
      <c r="M28" s="106">
        <v>85.452904007892982</v>
      </c>
      <c r="N28" s="113">
        <v>1.1934536506314632E-2</v>
      </c>
      <c r="O28" s="113">
        <v>1.3377133137924432E-2</v>
      </c>
      <c r="P28" s="113">
        <v>3.077083985926889E-2</v>
      </c>
      <c r="Q28" s="113">
        <v>2.0047920517499287E-2</v>
      </c>
      <c r="Y28" s="30"/>
      <c r="Z28" s="30"/>
    </row>
    <row r="29" spans="2:26" x14ac:dyDescent="0.2">
      <c r="B29" s="101" t="s">
        <v>51</v>
      </c>
      <c r="C29" s="101" t="s">
        <v>49</v>
      </c>
      <c r="D29" s="206" t="s">
        <v>84</v>
      </c>
      <c r="E29" s="213"/>
      <c r="F29" s="116">
        <v>0.17618009526175857</v>
      </c>
      <c r="G29" s="116">
        <v>0.17434245580920674</v>
      </c>
      <c r="H29" s="116">
        <v>0.17681813873806751</v>
      </c>
      <c r="I29" s="116">
        <v>0.10514241260269175</v>
      </c>
      <c r="J29" s="106">
        <v>76.68126223056035</v>
      </c>
      <c r="K29" s="106">
        <v>68.510597577676677</v>
      </c>
      <c r="L29" s="106">
        <v>60.536177961075708</v>
      </c>
      <c r="M29" s="106">
        <v>88.719889159094151</v>
      </c>
      <c r="N29" s="116">
        <v>0.12135299994224154</v>
      </c>
      <c r="O29" s="106">
        <v>6.8821473153931577E-3</v>
      </c>
      <c r="P29" s="106">
        <v>2.9330283208835496E-2</v>
      </c>
      <c r="Q29" s="106">
        <v>2.3933311416424838E-2</v>
      </c>
    </row>
    <row r="30" spans="2:26" x14ac:dyDescent="0.2">
      <c r="B30" s="101" t="s">
        <v>51</v>
      </c>
      <c r="C30" s="101" t="s">
        <v>50</v>
      </c>
      <c r="D30" s="207"/>
      <c r="E30" s="213"/>
      <c r="F30" s="116">
        <v>0.21653808660336571</v>
      </c>
      <c r="G30" s="116">
        <v>0.19478871601369305</v>
      </c>
      <c r="H30" s="116">
        <v>0.17917581231914551</v>
      </c>
      <c r="I30" s="116">
        <v>0.13709979146753623</v>
      </c>
      <c r="J30" s="106">
        <v>71.339583787271835</v>
      </c>
      <c r="K30" s="106">
        <v>64.817632988975475</v>
      </c>
      <c r="L30" s="106">
        <v>60.00997170591674</v>
      </c>
      <c r="M30" s="106">
        <v>85.291370002486545</v>
      </c>
      <c r="N30" s="116">
        <v>0.16671836601650583</v>
      </c>
      <c r="O30" s="106">
        <v>9.8461801888854089E-2</v>
      </c>
      <c r="P30" s="106">
        <v>2.9837519170663778E-2</v>
      </c>
      <c r="Q30" s="106">
        <v>6.257072036598893E-3</v>
      </c>
    </row>
    <row r="31" spans="2:26" x14ac:dyDescent="0.2">
      <c r="B31" s="101" t="s">
        <v>47</v>
      </c>
      <c r="C31" s="101" t="s">
        <v>49</v>
      </c>
      <c r="D31" s="207"/>
      <c r="E31" s="213"/>
      <c r="F31" s="116">
        <v>0.20246912282244423</v>
      </c>
      <c r="G31" s="116">
        <v>0.27216394134401134</v>
      </c>
      <c r="H31" s="116">
        <v>0.2851189263510851</v>
      </c>
      <c r="I31" s="116">
        <v>0.25360353068481567</v>
      </c>
      <c r="J31" s="106">
        <v>73.201715128542958</v>
      </c>
      <c r="K31" s="106">
        <v>50.842267111310285</v>
      </c>
      <c r="L31" s="106">
        <v>36.364658910268545</v>
      </c>
      <c r="M31" s="106">
        <v>72.792369273666878</v>
      </c>
      <c r="N31" s="116">
        <v>9.749845437985219E-2</v>
      </c>
      <c r="O31" s="106">
        <v>8.8990784044443091E-2</v>
      </c>
      <c r="P31" s="106">
        <v>2.2435068629867525E-2</v>
      </c>
      <c r="Q31" s="15">
        <v>3.771009314108905E-2</v>
      </c>
    </row>
    <row r="32" spans="2:26" x14ac:dyDescent="0.2">
      <c r="B32" s="101" t="s">
        <v>47</v>
      </c>
      <c r="C32" s="101" t="s">
        <v>50</v>
      </c>
      <c r="D32" s="208"/>
      <c r="E32" s="213"/>
      <c r="F32" s="116">
        <v>0.18715378159211551</v>
      </c>
      <c r="G32" s="116">
        <v>0.24874429058325517</v>
      </c>
      <c r="H32" s="116">
        <v>0.25481337100505025</v>
      </c>
      <c r="I32" s="116">
        <v>0.28330159368306873</v>
      </c>
      <c r="J32" s="106">
        <v>75.228813737321161</v>
      </c>
      <c r="K32" s="106">
        <v>55.072279840985139</v>
      </c>
      <c r="L32" s="106">
        <v>43.128518384767169</v>
      </c>
      <c r="M32" s="106">
        <v>69.606238823661172</v>
      </c>
      <c r="N32" s="116">
        <v>5.8906090277744308E-2</v>
      </c>
      <c r="O32" s="106">
        <v>1.9359952245363913E-2</v>
      </c>
      <c r="P32" s="106">
        <v>2.7060705249025818E-2</v>
      </c>
      <c r="Q32" s="106">
        <v>9.6262718604264632E-4</v>
      </c>
    </row>
  </sheetData>
  <mergeCells count="14">
    <mergeCell ref="D25:D28"/>
    <mergeCell ref="E25:E32"/>
    <mergeCell ref="D29:D32"/>
    <mergeCell ref="B3:E3"/>
    <mergeCell ref="F3:I3"/>
    <mergeCell ref="D17:D20"/>
    <mergeCell ref="E17:E24"/>
    <mergeCell ref="D21:D24"/>
    <mergeCell ref="J3:M3"/>
    <mergeCell ref="N3:Q3"/>
    <mergeCell ref="D5:D10"/>
    <mergeCell ref="E7:E10"/>
    <mergeCell ref="D11:D16"/>
    <mergeCell ref="E13:E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40"/>
  <sheetViews>
    <sheetView topLeftCell="A2" zoomScale="75" zoomScaleNormal="81" zoomScalePageLayoutView="81" workbookViewId="0">
      <selection activeCell="B39" sqref="B39:B40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" bestFit="1" customWidth="1"/>
    <col min="4" max="4" width="14.6640625" bestFit="1" customWidth="1"/>
    <col min="6" max="6" width="14.6640625" bestFit="1" customWidth="1"/>
    <col min="7" max="7" width="19.5" bestFit="1" customWidth="1"/>
    <col min="8" max="8" width="15.33203125" bestFit="1" customWidth="1"/>
    <col min="9" max="9" width="15.6640625" bestFit="1" customWidth="1"/>
    <col min="10" max="14" width="15.6640625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</cols>
  <sheetData>
    <row r="1" spans="1:62" ht="47" customHeight="1" x14ac:dyDescent="0.2">
      <c r="A1" s="154" t="s">
        <v>10</v>
      </c>
      <c r="B1" s="38" t="s">
        <v>2</v>
      </c>
      <c r="C1" s="149" t="s">
        <v>3</v>
      </c>
      <c r="D1" s="149"/>
      <c r="E1" s="149"/>
      <c r="F1" s="149" t="s">
        <v>3</v>
      </c>
      <c r="G1" s="149"/>
      <c r="H1" s="149"/>
      <c r="I1" s="149" t="s">
        <v>42</v>
      </c>
      <c r="J1" s="149"/>
      <c r="K1" s="149"/>
      <c r="L1" s="21" t="s">
        <v>41</v>
      </c>
      <c r="M1" s="21" t="s">
        <v>39</v>
      </c>
      <c r="N1" s="21" t="s">
        <v>43</v>
      </c>
      <c r="P1" s="150" t="s">
        <v>8</v>
      </c>
      <c r="Q1" s="39" t="s">
        <v>2</v>
      </c>
      <c r="R1" s="146" t="s">
        <v>3</v>
      </c>
      <c r="S1" s="146"/>
      <c r="T1" s="146"/>
      <c r="U1" s="146" t="s">
        <v>3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</v>
      </c>
      <c r="AF1" s="38" t="s">
        <v>2</v>
      </c>
      <c r="AG1" s="149" t="s">
        <v>9</v>
      </c>
      <c r="AH1" s="149"/>
      <c r="AI1" s="149"/>
      <c r="AJ1" s="149" t="s">
        <v>9</v>
      </c>
      <c r="AK1" s="149"/>
      <c r="AL1" s="149"/>
      <c r="AM1" s="149" t="s">
        <v>42</v>
      </c>
      <c r="AN1" s="149"/>
      <c r="AO1" s="149"/>
      <c r="AP1" s="21" t="s">
        <v>41</v>
      </c>
      <c r="AQ1" s="21" t="s">
        <v>39</v>
      </c>
      <c r="AR1" s="21" t="s">
        <v>43</v>
      </c>
      <c r="AT1" s="150" t="s">
        <v>11</v>
      </c>
      <c r="AU1" s="39" t="s">
        <v>2</v>
      </c>
      <c r="AV1" s="146" t="s">
        <v>9</v>
      </c>
      <c r="AW1" s="146"/>
      <c r="AX1" s="146"/>
      <c r="AY1" s="146" t="s">
        <v>9</v>
      </c>
      <c r="AZ1" s="146"/>
      <c r="BA1" s="146"/>
      <c r="BB1" s="146" t="s">
        <v>42</v>
      </c>
      <c r="BC1" s="146"/>
      <c r="BD1" s="146"/>
      <c r="BE1" s="22" t="s">
        <v>41</v>
      </c>
      <c r="BF1" s="22" t="s">
        <v>39</v>
      </c>
      <c r="BG1" s="22" t="s">
        <v>43</v>
      </c>
      <c r="BH1" s="1"/>
      <c r="BI1" s="48" t="s">
        <v>46</v>
      </c>
      <c r="BJ1" s="32" t="s">
        <v>30</v>
      </c>
    </row>
    <row r="2" spans="1:62" x14ac:dyDescent="0.2">
      <c r="A2" s="154"/>
      <c r="B2" s="10" t="s">
        <v>1</v>
      </c>
      <c r="C2" s="11">
        <v>1</v>
      </c>
      <c r="D2" s="11">
        <v>2</v>
      </c>
      <c r="E2" s="11">
        <v>3</v>
      </c>
      <c r="F2" s="11" t="s">
        <v>31</v>
      </c>
      <c r="G2" s="11" t="s">
        <v>32</v>
      </c>
      <c r="H2" s="11" t="s">
        <v>33</v>
      </c>
      <c r="I2" s="11">
        <v>1</v>
      </c>
      <c r="J2" s="11">
        <v>2</v>
      </c>
      <c r="K2" s="11">
        <v>3</v>
      </c>
      <c r="L2" s="151"/>
      <c r="M2" s="151"/>
      <c r="N2" s="151"/>
      <c r="P2" s="150"/>
      <c r="Q2" s="16" t="s">
        <v>1</v>
      </c>
      <c r="R2" s="11">
        <v>1</v>
      </c>
      <c r="S2" s="11">
        <v>2</v>
      </c>
      <c r="T2" s="11">
        <v>3</v>
      </c>
      <c r="U2" s="11" t="s">
        <v>31</v>
      </c>
      <c r="V2" s="11" t="s">
        <v>32</v>
      </c>
      <c r="W2" s="11" t="s">
        <v>33</v>
      </c>
      <c r="X2" s="11">
        <v>1</v>
      </c>
      <c r="Y2" s="11">
        <v>2</v>
      </c>
      <c r="Z2" s="11">
        <v>3</v>
      </c>
      <c r="AA2" s="151"/>
      <c r="AB2" s="151"/>
      <c r="AC2" s="151"/>
      <c r="AE2" s="154"/>
      <c r="AF2" s="10" t="s">
        <v>1</v>
      </c>
      <c r="AG2" s="11">
        <v>1</v>
      </c>
      <c r="AH2" s="11">
        <v>2</v>
      </c>
      <c r="AI2" s="11">
        <v>3</v>
      </c>
      <c r="AJ2" s="11" t="s">
        <v>31</v>
      </c>
      <c r="AK2" s="11" t="s">
        <v>32</v>
      </c>
      <c r="AL2" s="11" t="s">
        <v>33</v>
      </c>
      <c r="AM2" s="11">
        <v>1</v>
      </c>
      <c r="AN2" s="11">
        <v>2</v>
      </c>
      <c r="AO2" s="11">
        <v>3</v>
      </c>
      <c r="AP2" s="151"/>
      <c r="AQ2" s="151"/>
      <c r="AR2" s="151"/>
      <c r="AT2" s="150"/>
      <c r="AU2" s="16" t="s">
        <v>1</v>
      </c>
      <c r="AV2" s="11">
        <v>1</v>
      </c>
      <c r="AW2" s="11">
        <v>2</v>
      </c>
      <c r="AX2" s="11">
        <v>3</v>
      </c>
      <c r="AY2" s="11" t="s">
        <v>31</v>
      </c>
      <c r="AZ2" s="11" t="s">
        <v>32</v>
      </c>
      <c r="BA2" s="11" t="s">
        <v>33</v>
      </c>
      <c r="BB2" s="11">
        <v>1</v>
      </c>
      <c r="BC2" s="11">
        <v>2</v>
      </c>
      <c r="BD2" s="11">
        <v>3</v>
      </c>
      <c r="BE2" s="151"/>
      <c r="BF2" s="151"/>
      <c r="BG2" s="151"/>
      <c r="BI2" s="101"/>
      <c r="BJ2" s="11"/>
    </row>
    <row r="3" spans="1:62" x14ac:dyDescent="0.2">
      <c r="A3" s="154"/>
      <c r="B3" s="10" t="s">
        <v>4</v>
      </c>
      <c r="C3" s="11">
        <v>5.85</v>
      </c>
      <c r="D3" s="11">
        <v>5.85</v>
      </c>
      <c r="E3" s="11">
        <v>5.85</v>
      </c>
      <c r="F3" s="147">
        <f t="shared" ref="F3:F7" si="0">AVERAGE(C3:E3)</f>
        <v>5.8499999999999988</v>
      </c>
      <c r="G3" s="147"/>
      <c r="H3" s="147"/>
      <c r="I3" s="11">
        <v>5.85</v>
      </c>
      <c r="J3" s="11">
        <v>5.85</v>
      </c>
      <c r="K3" s="11">
        <v>5.85</v>
      </c>
      <c r="L3" s="152"/>
      <c r="M3" s="152"/>
      <c r="N3" s="152"/>
      <c r="P3" s="150"/>
      <c r="Q3" s="16" t="s">
        <v>4</v>
      </c>
      <c r="R3" s="11">
        <v>5.85</v>
      </c>
      <c r="S3" s="11">
        <v>5.85</v>
      </c>
      <c r="T3" s="11">
        <v>5.85</v>
      </c>
      <c r="U3" s="147">
        <f t="shared" ref="U3:U7" si="1">AVERAGE(R3:T3)</f>
        <v>5.8499999999999988</v>
      </c>
      <c r="V3" s="147"/>
      <c r="W3" s="147"/>
      <c r="X3" s="11">
        <v>5.85</v>
      </c>
      <c r="Y3" s="11">
        <v>5.85</v>
      </c>
      <c r="Z3" s="11">
        <v>5.85</v>
      </c>
      <c r="AA3" s="152"/>
      <c r="AB3" s="152"/>
      <c r="AC3" s="152"/>
      <c r="AE3" s="154"/>
      <c r="AF3" s="10" t="s">
        <v>4</v>
      </c>
      <c r="AG3" s="11">
        <v>4.83</v>
      </c>
      <c r="AH3" s="11">
        <v>4.88</v>
      </c>
      <c r="AI3" s="11">
        <v>4.97</v>
      </c>
      <c r="AJ3" s="147">
        <f t="shared" ref="AJ3:AJ7" si="2">AVERAGE(AG3:AI3)</f>
        <v>4.8933333333333335</v>
      </c>
      <c r="AK3" s="147"/>
      <c r="AL3" s="147"/>
      <c r="AM3" s="11">
        <v>4.83</v>
      </c>
      <c r="AN3" s="11">
        <v>4.88</v>
      </c>
      <c r="AO3" s="11">
        <v>4.97</v>
      </c>
      <c r="AP3" s="152"/>
      <c r="AQ3" s="152"/>
      <c r="AR3" s="152"/>
      <c r="AT3" s="150"/>
      <c r="AU3" s="16" t="s">
        <v>4</v>
      </c>
      <c r="AV3" s="11">
        <v>4.83</v>
      </c>
      <c r="AW3" s="11">
        <v>4.87</v>
      </c>
      <c r="AX3" s="11">
        <v>4.92</v>
      </c>
      <c r="AY3" s="147">
        <f t="shared" ref="AY3:AY7" si="3">AVERAGE(AV3:AX3)</f>
        <v>4.8733333333333331</v>
      </c>
      <c r="AZ3" s="147"/>
      <c r="BA3" s="147"/>
      <c r="BB3" s="11">
        <v>4.83</v>
      </c>
      <c r="BC3" s="11">
        <v>4.87</v>
      </c>
      <c r="BD3" s="11">
        <v>4.92</v>
      </c>
      <c r="BE3" s="152"/>
      <c r="BF3" s="152"/>
      <c r="BG3" s="152"/>
      <c r="BI3" s="101"/>
      <c r="BJ3" s="11"/>
    </row>
    <row r="4" spans="1:62" x14ac:dyDescent="0.2">
      <c r="A4" s="154"/>
      <c r="B4" s="10" t="s">
        <v>5</v>
      </c>
      <c r="C4" s="11">
        <v>2.0499999999999998</v>
      </c>
      <c r="D4" s="11">
        <v>1.99</v>
      </c>
      <c r="E4" s="11">
        <v>1.97</v>
      </c>
      <c r="F4" s="147">
        <f t="shared" si="0"/>
        <v>2.0033333333333334</v>
      </c>
      <c r="G4" s="147"/>
      <c r="H4" s="147"/>
      <c r="I4" s="11">
        <v>2.0499999999999998</v>
      </c>
      <c r="J4" s="11">
        <v>1.99</v>
      </c>
      <c r="K4" s="11">
        <v>1.97</v>
      </c>
      <c r="L4" s="152"/>
      <c r="M4" s="152"/>
      <c r="N4" s="152"/>
      <c r="P4" s="150"/>
      <c r="Q4" s="16" t="s">
        <v>5</v>
      </c>
      <c r="R4" s="11">
        <v>2.04</v>
      </c>
      <c r="S4" s="11">
        <v>1.99</v>
      </c>
      <c r="T4" s="11">
        <v>1.97</v>
      </c>
      <c r="U4" s="147">
        <f t="shared" si="1"/>
        <v>2</v>
      </c>
      <c r="V4" s="147"/>
      <c r="W4" s="147"/>
      <c r="X4" s="11">
        <v>2.04</v>
      </c>
      <c r="Y4" s="11">
        <v>1.99</v>
      </c>
      <c r="Z4" s="11">
        <v>1.97</v>
      </c>
      <c r="AA4" s="152"/>
      <c r="AB4" s="152"/>
      <c r="AC4" s="152"/>
      <c r="AE4" s="154"/>
      <c r="AF4" s="10" t="s">
        <v>5</v>
      </c>
      <c r="AG4" s="11">
        <v>2.5299999999999998</v>
      </c>
      <c r="AH4" s="11">
        <v>2.5299999999999998</v>
      </c>
      <c r="AI4" s="11">
        <v>2.5299999999999998</v>
      </c>
      <c r="AJ4" s="147">
        <f t="shared" si="2"/>
        <v>2.5299999999999998</v>
      </c>
      <c r="AK4" s="147"/>
      <c r="AL4" s="147"/>
      <c r="AM4" s="11">
        <v>2.5299999999999998</v>
      </c>
      <c r="AN4" s="11">
        <v>2.5299999999999998</v>
      </c>
      <c r="AO4" s="11">
        <v>2.5299999999999998</v>
      </c>
      <c r="AP4" s="152"/>
      <c r="AQ4" s="152"/>
      <c r="AR4" s="152"/>
      <c r="AT4" s="150"/>
      <c r="AU4" s="16" t="s">
        <v>5</v>
      </c>
      <c r="AV4" s="46">
        <v>2.5299999999999998</v>
      </c>
      <c r="AW4" s="46">
        <v>2.5299999999999998</v>
      </c>
      <c r="AX4" s="46">
        <v>2.5299999999999998</v>
      </c>
      <c r="AY4" s="147">
        <f t="shared" si="3"/>
        <v>2.5299999999999998</v>
      </c>
      <c r="AZ4" s="147"/>
      <c r="BA4" s="147"/>
      <c r="BB4" s="11">
        <v>0.35</v>
      </c>
      <c r="BC4" s="11">
        <v>0.35</v>
      </c>
      <c r="BD4" s="11">
        <v>0.35</v>
      </c>
      <c r="BE4" s="152"/>
      <c r="BF4" s="152"/>
      <c r="BG4" s="152"/>
      <c r="BI4" s="101"/>
      <c r="BJ4" s="11"/>
    </row>
    <row r="5" spans="1:62" x14ac:dyDescent="0.2">
      <c r="A5" s="154"/>
      <c r="B5" s="10" t="s">
        <v>6</v>
      </c>
      <c r="C5" s="11">
        <v>0.19</v>
      </c>
      <c r="D5" s="11">
        <v>0.19</v>
      </c>
      <c r="E5" s="11">
        <v>0.19</v>
      </c>
      <c r="F5" s="147">
        <f t="shared" si="0"/>
        <v>0.19000000000000003</v>
      </c>
      <c r="G5" s="147"/>
      <c r="H5" s="147"/>
      <c r="I5" s="11">
        <v>0.19</v>
      </c>
      <c r="J5" s="11">
        <v>0.19</v>
      </c>
      <c r="K5" s="11">
        <v>0.19</v>
      </c>
      <c r="L5" s="152"/>
      <c r="M5" s="152"/>
      <c r="N5" s="152"/>
      <c r="P5" s="150"/>
      <c r="Q5" s="16" t="s">
        <v>6</v>
      </c>
      <c r="R5" s="11">
        <v>0.19</v>
      </c>
      <c r="S5" s="11">
        <v>0.19</v>
      </c>
      <c r="T5" s="11">
        <v>0.19</v>
      </c>
      <c r="U5" s="147">
        <f t="shared" si="1"/>
        <v>0.19000000000000003</v>
      </c>
      <c r="V5" s="147"/>
      <c r="W5" s="147"/>
      <c r="X5" s="11">
        <v>0.19</v>
      </c>
      <c r="Y5" s="11">
        <v>0.19</v>
      </c>
      <c r="Z5" s="11">
        <v>0.19</v>
      </c>
      <c r="AA5" s="152"/>
      <c r="AB5" s="152"/>
      <c r="AC5" s="152"/>
      <c r="AE5" s="154"/>
      <c r="AF5" s="10" t="s">
        <v>6</v>
      </c>
      <c r="AG5" s="11">
        <v>0.35</v>
      </c>
      <c r="AH5" s="11">
        <v>0.35</v>
      </c>
      <c r="AI5" s="11">
        <v>0.35</v>
      </c>
      <c r="AJ5" s="147">
        <f t="shared" si="2"/>
        <v>0.34999999999999992</v>
      </c>
      <c r="AK5" s="147"/>
      <c r="AL5" s="147"/>
      <c r="AM5" s="11">
        <v>0.35</v>
      </c>
      <c r="AN5" s="11">
        <v>0.35</v>
      </c>
      <c r="AO5" s="11">
        <v>0.35</v>
      </c>
      <c r="AP5" s="152"/>
      <c r="AQ5" s="152"/>
      <c r="AR5" s="152"/>
      <c r="AT5" s="150"/>
      <c r="AU5" s="16" t="s">
        <v>6</v>
      </c>
      <c r="AV5" s="46">
        <v>0.35</v>
      </c>
      <c r="AW5" s="46">
        <v>0.35</v>
      </c>
      <c r="AX5" s="46">
        <v>0.35</v>
      </c>
      <c r="AY5" s="147">
        <f t="shared" si="3"/>
        <v>0.34999999999999992</v>
      </c>
      <c r="AZ5" s="147"/>
      <c r="BA5" s="147"/>
      <c r="BB5" s="46">
        <v>0.35</v>
      </c>
      <c r="BC5" s="46">
        <v>0.35</v>
      </c>
      <c r="BD5" s="46">
        <v>0.35</v>
      </c>
      <c r="BE5" s="152"/>
      <c r="BF5" s="152"/>
      <c r="BG5" s="152"/>
      <c r="BI5" s="101"/>
      <c r="BJ5" s="11"/>
    </row>
    <row r="6" spans="1:62" x14ac:dyDescent="0.2">
      <c r="A6" s="154"/>
      <c r="B6" s="10" t="s">
        <v>28</v>
      </c>
      <c r="C6" s="27">
        <f t="shared" ref="C6:E6" si="4">(C3*C4*2)+(C3*C5*2)+(C5*C4*2)</f>
        <v>26.986999999999995</v>
      </c>
      <c r="D6" s="27">
        <f t="shared" si="4"/>
        <v>26.262199999999996</v>
      </c>
      <c r="E6" s="27">
        <f t="shared" si="4"/>
        <v>26.020599999999998</v>
      </c>
      <c r="F6" s="147">
        <f t="shared" si="0"/>
        <v>26.423266666666663</v>
      </c>
      <c r="G6" s="147"/>
      <c r="H6" s="147"/>
      <c r="I6" s="27">
        <f t="shared" ref="I6:K6" si="5">(I3*I4*2)+(I3*I5*2)+(I5*I4*2)</f>
        <v>26.986999999999995</v>
      </c>
      <c r="J6" s="27">
        <f t="shared" si="5"/>
        <v>26.262199999999996</v>
      </c>
      <c r="K6" s="27">
        <f t="shared" si="5"/>
        <v>26.020599999999998</v>
      </c>
      <c r="L6" s="152"/>
      <c r="M6" s="152"/>
      <c r="N6" s="152"/>
      <c r="P6" s="150"/>
      <c r="Q6" s="16" t="s">
        <v>28</v>
      </c>
      <c r="R6" s="27">
        <f>(R3*R4*2)+(R3*R5*2)+(R5*R4*2)</f>
        <v>26.866199999999999</v>
      </c>
      <c r="S6" s="27">
        <f t="shared" ref="S6:T6" si="6">(S3*S4*2)+(S3*S5*2)+(S5*S4*2)</f>
        <v>26.262199999999996</v>
      </c>
      <c r="T6" s="27">
        <f t="shared" si="6"/>
        <v>26.020599999999998</v>
      </c>
      <c r="U6" s="147">
        <f t="shared" si="1"/>
        <v>26.382999999999999</v>
      </c>
      <c r="V6" s="147"/>
      <c r="W6" s="147"/>
      <c r="X6" s="27">
        <f>(X3*X4*2)+(X3*X5*2)+(X5*X4*2)</f>
        <v>26.866199999999999</v>
      </c>
      <c r="Y6" s="27">
        <f t="shared" ref="Y6:Z6" si="7">(Y3*Y4*2)+(Y3*Y5*2)+(Y5*Y4*2)</f>
        <v>26.262199999999996</v>
      </c>
      <c r="Z6" s="27">
        <f t="shared" si="7"/>
        <v>26.020599999999998</v>
      </c>
      <c r="AA6" s="152"/>
      <c r="AB6" s="152"/>
      <c r="AC6" s="152"/>
      <c r="AE6" s="154"/>
      <c r="AF6" s="10" t="s">
        <v>28</v>
      </c>
      <c r="AG6" s="26">
        <f t="shared" ref="AG6:AO6" si="8">(AG3*AG4*2)+(AG3*AG5*2)+(AG5*AG4*2)</f>
        <v>29.591799999999999</v>
      </c>
      <c r="AH6" s="26">
        <f t="shared" si="8"/>
        <v>29.879799999999999</v>
      </c>
      <c r="AI6" s="26">
        <f t="shared" si="8"/>
        <v>30.398199999999996</v>
      </c>
      <c r="AJ6" s="147">
        <f t="shared" si="2"/>
        <v>29.956599999999998</v>
      </c>
      <c r="AK6" s="147"/>
      <c r="AL6" s="147"/>
      <c r="AM6" s="26">
        <f>(AM3*AM4*2)+(AM3*AM5*2)+(AM5*AM4*2)</f>
        <v>29.591799999999999</v>
      </c>
      <c r="AN6" s="26">
        <f t="shared" si="8"/>
        <v>29.879799999999999</v>
      </c>
      <c r="AO6" s="26">
        <f t="shared" si="8"/>
        <v>30.398199999999996</v>
      </c>
      <c r="AP6" s="152"/>
      <c r="AQ6" s="152"/>
      <c r="AR6" s="152"/>
      <c r="AT6" s="150"/>
      <c r="AU6" s="16" t="s">
        <v>28</v>
      </c>
      <c r="AV6" s="77">
        <f t="shared" ref="AV6" si="9">(AV3*AV4*2)+(AV3*AV5*2)+(AV5*AV4*2)</f>
        <v>29.591799999999999</v>
      </c>
      <c r="AW6" s="26">
        <f t="shared" ref="AW6:BD6" si="10">(AW3*AW4*2)+(AW3*AW5*2)+(AW5*AW4*2)</f>
        <v>29.822199999999999</v>
      </c>
      <c r="AX6" s="26">
        <f t="shared" si="10"/>
        <v>30.110199999999999</v>
      </c>
      <c r="AY6" s="147">
        <f>AVERAGE(AV6:AX6)</f>
        <v>29.841400000000004</v>
      </c>
      <c r="AZ6" s="147"/>
      <c r="BA6" s="147"/>
      <c r="BB6" s="26">
        <f t="shared" si="10"/>
        <v>7.0069999999999997</v>
      </c>
      <c r="BC6" s="26">
        <f t="shared" si="10"/>
        <v>7.0629999999999997</v>
      </c>
      <c r="BD6" s="26">
        <f t="shared" si="10"/>
        <v>7.133</v>
      </c>
      <c r="BE6" s="152"/>
      <c r="BF6" s="152"/>
      <c r="BG6" s="152"/>
      <c r="BI6" s="101"/>
      <c r="BJ6" s="11"/>
    </row>
    <row r="7" spans="1:62" x14ac:dyDescent="0.2">
      <c r="A7" s="154"/>
      <c r="B7" s="10" t="s">
        <v>29</v>
      </c>
      <c r="C7" s="27">
        <f t="shared" ref="C7:E7" si="11">C5*C4*C3</f>
        <v>2.2785749999999996</v>
      </c>
      <c r="D7" s="27">
        <f t="shared" si="11"/>
        <v>2.2118849999999997</v>
      </c>
      <c r="E7" s="27">
        <f t="shared" si="11"/>
        <v>2.1896550000000001</v>
      </c>
      <c r="F7" s="147">
        <f t="shared" si="0"/>
        <v>2.2267049999999995</v>
      </c>
      <c r="G7" s="147"/>
      <c r="H7" s="147"/>
      <c r="I7" s="27">
        <f t="shared" ref="I7:K7" si="12">I5*I4*I3</f>
        <v>2.2785749999999996</v>
      </c>
      <c r="J7" s="27">
        <f t="shared" si="12"/>
        <v>2.2118849999999997</v>
      </c>
      <c r="K7" s="27">
        <f t="shared" si="12"/>
        <v>2.1896550000000001</v>
      </c>
      <c r="L7" s="152"/>
      <c r="M7" s="152"/>
      <c r="N7" s="152"/>
      <c r="P7" s="150"/>
      <c r="Q7" s="16" t="s">
        <v>29</v>
      </c>
      <c r="R7" s="27">
        <f t="shared" ref="R7:T7" si="13">R5*R4*R3</f>
        <v>2.2674599999999998</v>
      </c>
      <c r="S7" s="27">
        <f t="shared" si="13"/>
        <v>2.2118849999999997</v>
      </c>
      <c r="T7" s="27">
        <f t="shared" si="13"/>
        <v>2.1896550000000001</v>
      </c>
      <c r="U7" s="147">
        <f t="shared" si="1"/>
        <v>2.2229999999999999</v>
      </c>
      <c r="V7" s="147"/>
      <c r="W7" s="147"/>
      <c r="X7" s="27">
        <f t="shared" ref="X7:Z7" si="14">X5*X4*X3</f>
        <v>2.2674599999999998</v>
      </c>
      <c r="Y7" s="27">
        <f t="shared" si="14"/>
        <v>2.2118849999999997</v>
      </c>
      <c r="Z7" s="27">
        <f t="shared" si="14"/>
        <v>2.1896550000000001</v>
      </c>
      <c r="AA7" s="152"/>
      <c r="AB7" s="152"/>
      <c r="AC7" s="152"/>
      <c r="AE7" s="154"/>
      <c r="AF7" s="10" t="s">
        <v>29</v>
      </c>
      <c r="AG7" s="26">
        <f t="shared" ref="AG7:AO7" si="15">AG5*AG4*AG3</f>
        <v>4.2769649999999997</v>
      </c>
      <c r="AH7" s="26">
        <f t="shared" si="15"/>
        <v>4.3212399999999995</v>
      </c>
      <c r="AI7" s="26">
        <f t="shared" si="15"/>
        <v>4.4009349999999987</v>
      </c>
      <c r="AJ7" s="147">
        <f t="shared" si="2"/>
        <v>4.3330466666666663</v>
      </c>
      <c r="AK7" s="147"/>
      <c r="AL7" s="147"/>
      <c r="AM7" s="26">
        <f t="shared" si="15"/>
        <v>4.2769649999999997</v>
      </c>
      <c r="AN7" s="26">
        <f t="shared" si="15"/>
        <v>4.3212399999999995</v>
      </c>
      <c r="AO7" s="26">
        <f t="shared" si="15"/>
        <v>4.4009349999999987</v>
      </c>
      <c r="AP7" s="152"/>
      <c r="AQ7" s="152"/>
      <c r="AR7" s="152"/>
      <c r="AT7" s="150"/>
      <c r="AU7" s="16" t="s">
        <v>29</v>
      </c>
      <c r="AV7" s="26">
        <f>AV5*AV4*AV3</f>
        <v>4.2769649999999997</v>
      </c>
      <c r="AW7" s="26">
        <f t="shared" ref="AW7:BD7" si="16">AW5*AW4*AW3</f>
        <v>4.312384999999999</v>
      </c>
      <c r="AX7" s="26">
        <f t="shared" si="16"/>
        <v>4.3566599999999989</v>
      </c>
      <c r="AY7" s="147">
        <f t="shared" si="3"/>
        <v>4.3153366666666662</v>
      </c>
      <c r="AZ7" s="147"/>
      <c r="BA7" s="147"/>
      <c r="BB7" s="26">
        <f t="shared" si="16"/>
        <v>0.59167499999999995</v>
      </c>
      <c r="BC7" s="26">
        <f t="shared" si="16"/>
        <v>0.59657499999999997</v>
      </c>
      <c r="BD7" s="26">
        <f t="shared" si="16"/>
        <v>0.6026999999999999</v>
      </c>
      <c r="BE7" s="152"/>
      <c r="BF7" s="152"/>
      <c r="BG7" s="152"/>
      <c r="BI7" s="101"/>
      <c r="BJ7" s="11"/>
    </row>
    <row r="8" spans="1:62" x14ac:dyDescent="0.2">
      <c r="A8" s="154"/>
      <c r="B8" s="10" t="s">
        <v>35</v>
      </c>
      <c r="C8" s="27">
        <f>C9/C7</f>
        <v>2.1357207904062849</v>
      </c>
      <c r="D8" s="27">
        <f t="shared" ref="D8" si="17">D9/D7</f>
        <v>2.1481225289741559</v>
      </c>
      <c r="E8" s="27">
        <f>E9/E7</f>
        <v>2.2061466304052466</v>
      </c>
      <c r="F8" s="147">
        <f>AVERAGE(C8:E8)</f>
        <v>2.163329983261896</v>
      </c>
      <c r="G8" s="147"/>
      <c r="H8" s="147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27">
        <f>R9/R7</f>
        <v>2.1424413220078855</v>
      </c>
      <c r="S8" s="27">
        <f>S9/S7</f>
        <v>2.1908462691324373</v>
      </c>
      <c r="T8" s="27">
        <f>T9/T7</f>
        <v>2.2503088386069949</v>
      </c>
      <c r="U8" s="147">
        <f>AVERAGE(R8:T8)</f>
        <v>2.1945321432491061</v>
      </c>
      <c r="V8" s="147"/>
      <c r="W8" s="147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26">
        <f>AG9/AG7</f>
        <v>7.1664603287611666</v>
      </c>
      <c r="AH8" s="26">
        <f>AH9/AH7</f>
        <v>7.0675084003665622</v>
      </c>
      <c r="AI8" s="26">
        <f>AI9/AI7</f>
        <v>7.1893586249285688</v>
      </c>
      <c r="AJ8" s="147">
        <f>AVERAGE(AG8:AI8)</f>
        <v>7.1411091180187656</v>
      </c>
      <c r="AK8" s="147"/>
      <c r="AL8" s="147"/>
      <c r="AM8" s="148" t="s">
        <v>34</v>
      </c>
      <c r="AN8" s="148"/>
      <c r="AO8" s="148"/>
      <c r="AP8" s="152"/>
      <c r="AQ8" s="152"/>
      <c r="AR8" s="152"/>
      <c r="AT8" s="150"/>
      <c r="AU8" s="16" t="s">
        <v>35</v>
      </c>
      <c r="AV8" s="26">
        <f>AV9/AV7</f>
        <v>7.1716976874956897</v>
      </c>
      <c r="AW8" s="26">
        <f t="shared" ref="AW8" si="18">AW9/AW7</f>
        <v>7.1491065848712498</v>
      </c>
      <c r="AX8" s="26">
        <f>AX9/AX7</f>
        <v>7.1704929923381693</v>
      </c>
      <c r="AY8" s="147">
        <f>AVERAGE(AV8:AX8)</f>
        <v>7.1637657549017026</v>
      </c>
      <c r="AZ8" s="147"/>
      <c r="BA8" s="147"/>
      <c r="BB8" s="148" t="s">
        <v>34</v>
      </c>
      <c r="BC8" s="148"/>
      <c r="BD8" s="148"/>
      <c r="BE8" s="152"/>
      <c r="BF8" s="152"/>
      <c r="BG8" s="152"/>
      <c r="BI8" s="101"/>
      <c r="BJ8" s="11"/>
    </row>
    <row r="9" spans="1:62" x14ac:dyDescent="0.2">
      <c r="A9" s="154"/>
      <c r="B9" s="10" t="s">
        <v>0</v>
      </c>
      <c r="C9" s="27">
        <v>4.8663999999999996</v>
      </c>
      <c r="D9" s="27">
        <v>4.7514000000000003</v>
      </c>
      <c r="E9" s="27">
        <v>4.8307000000000002</v>
      </c>
      <c r="F9" s="26" t="s">
        <v>34</v>
      </c>
      <c r="G9" s="26" t="s">
        <v>34</v>
      </c>
      <c r="H9" s="26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27">
        <v>4.8578999999999999</v>
      </c>
      <c r="S9" s="27">
        <v>4.8459000000000003</v>
      </c>
      <c r="T9" s="27">
        <v>4.9273999999999996</v>
      </c>
      <c r="U9" s="26" t="s">
        <v>34</v>
      </c>
      <c r="V9" s="26" t="s">
        <v>34</v>
      </c>
      <c r="W9" s="26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27">
        <v>30.650700000000001</v>
      </c>
      <c r="AH9" s="27">
        <v>30.540400000000002</v>
      </c>
      <c r="AI9" s="27">
        <v>31.639900000000001</v>
      </c>
      <c r="AJ9" s="26" t="s">
        <v>34</v>
      </c>
      <c r="AK9" s="26" t="s">
        <v>34</v>
      </c>
      <c r="AL9" s="26" t="s">
        <v>34</v>
      </c>
      <c r="AM9" s="148"/>
      <c r="AN9" s="148"/>
      <c r="AO9" s="148"/>
      <c r="AP9" s="153"/>
      <c r="AQ9" s="153"/>
      <c r="AR9" s="153"/>
      <c r="AT9" s="150"/>
      <c r="AU9" s="16" t="s">
        <v>0</v>
      </c>
      <c r="AV9" s="26">
        <v>30.673100000000002</v>
      </c>
      <c r="AW9" s="26">
        <v>30.829699999999999</v>
      </c>
      <c r="AX9" s="26">
        <v>31.2394</v>
      </c>
      <c r="AY9" s="26" t="s">
        <v>34</v>
      </c>
      <c r="AZ9" s="26" t="s">
        <v>34</v>
      </c>
      <c r="BA9" s="26" t="s">
        <v>34</v>
      </c>
      <c r="BB9" s="148"/>
      <c r="BC9" s="148"/>
      <c r="BD9" s="148"/>
      <c r="BE9" s="153"/>
      <c r="BF9" s="153"/>
      <c r="BG9" s="153"/>
      <c r="BI9" s="101">
        <v>60</v>
      </c>
      <c r="BJ9" s="11">
        <v>0</v>
      </c>
    </row>
    <row r="10" spans="1:62" x14ac:dyDescent="0.2">
      <c r="A10" s="154"/>
      <c r="B10" s="10" t="s">
        <v>12</v>
      </c>
      <c r="C10" s="27">
        <v>4.4372999999999996</v>
      </c>
      <c r="D10" s="27">
        <v>4.3007</v>
      </c>
      <c r="E10" s="27">
        <v>4.4935</v>
      </c>
      <c r="F10" s="26">
        <f t="shared" ref="F10:F17" si="19">$C$9-C10</f>
        <v>0.42910000000000004</v>
      </c>
      <c r="G10" s="26">
        <f t="shared" ref="G10:G17" si="20">$D$9-D10</f>
        <v>0.45070000000000032</v>
      </c>
      <c r="H10" s="14">
        <f t="shared" ref="H10:H17" si="21">$E$9-E10</f>
        <v>0.33720000000000017</v>
      </c>
      <c r="I10" s="15">
        <f>(F10/($C$6*(BJ10-$BJ$9)*$F$8))*10000</f>
        <v>73.498950186553841</v>
      </c>
      <c r="J10" s="15">
        <f>(G10/($F$8*$D$6*(BJ10-$BJ$9)))*10000</f>
        <v>79.329311333329017</v>
      </c>
      <c r="K10" s="15">
        <f>(H10/($F$8*$E$6*(BJ10-$BJ$9)))*10000</f>
        <v>59.902850620124468</v>
      </c>
      <c r="L10" s="15">
        <f>AVERAGE(I10:K10)</f>
        <v>70.91037071333578</v>
      </c>
      <c r="M10" s="15">
        <f>_xlfn.STDEV.S(I10:K10)</f>
        <v>9.9685706963081895</v>
      </c>
      <c r="N10" s="15">
        <f>M10^2</f>
        <v>99.372401727294346</v>
      </c>
      <c r="P10" s="150"/>
      <c r="Q10" s="16" t="s">
        <v>12</v>
      </c>
      <c r="R10" s="26">
        <v>4.5346000000000002</v>
      </c>
      <c r="S10" s="26">
        <v>4.4958</v>
      </c>
      <c r="T10" s="26">
        <v>4.54</v>
      </c>
      <c r="U10" s="26">
        <f>$R$9-R10</f>
        <v>0.3232999999999997</v>
      </c>
      <c r="V10" s="26">
        <f>$S$9-S10</f>
        <v>0.3501000000000003</v>
      </c>
      <c r="W10" s="14">
        <f>$T$9-T10</f>
        <v>0.38739999999999952</v>
      </c>
      <c r="X10" s="15">
        <f>(U10/($R$6*(BJ10-$BJ$9)*$U$8))*10000</f>
        <v>54.834957959231673</v>
      </c>
      <c r="Y10" s="15">
        <f>(V10/($S$6*(BJ10-$BJ$9)*$U$8))*10000</f>
        <v>60.746192220362609</v>
      </c>
      <c r="Z10" s="15">
        <f>(W10/($U$8*$T$6*(BJ10-$BJ$9)))*10000</f>
        <v>67.842268828352573</v>
      </c>
      <c r="AA10" s="15">
        <f>AVERAGE(X10:Z10)</f>
        <v>61.141139669315614</v>
      </c>
      <c r="AB10" s="15">
        <f>_xlfn.STDEV.S(X10:Z10)</f>
        <v>6.5126432135549646</v>
      </c>
      <c r="AC10" s="15">
        <f>AB10^2</f>
        <v>42.414521627063536</v>
      </c>
      <c r="AE10" s="154"/>
      <c r="AF10" s="10" t="s">
        <v>12</v>
      </c>
      <c r="AG10" s="18">
        <v>30.577999999999999</v>
      </c>
      <c r="AH10" s="26">
        <v>30.478899999999999</v>
      </c>
      <c r="AI10" s="26">
        <v>31.578900000000001</v>
      </c>
      <c r="AJ10" s="26">
        <f t="shared" ref="AJ10:AJ17" si="22">$AG$9-AG10</f>
        <v>7.2700000000001097E-2</v>
      </c>
      <c r="AK10" s="26">
        <f t="shared" ref="AK10:AK17" si="23">$AH$9-AH10</f>
        <v>6.1500000000002331E-2</v>
      </c>
      <c r="AL10" s="14">
        <f t="shared" ref="AL10:AL17" si="24">$AI$9-AI10</f>
        <v>6.0999999999999943E-2</v>
      </c>
      <c r="AM10" s="15">
        <f>(AJ10/($AG$6*(BJ10-$BJ$9)*$AJ$8))*10000</f>
        <v>3.4403082628492396</v>
      </c>
      <c r="AN10" s="15">
        <f>(AK10/($AH$6*(BJ10-$BJ$9)*$AJ$8))*10000</f>
        <v>2.882250746295496</v>
      </c>
      <c r="AO10" s="15">
        <f>(AL10/($AJ$8*$AI$6*(BJ10-$BJ$9)))*10000</f>
        <v>2.8100645597696476</v>
      </c>
      <c r="AP10" s="15">
        <f>AVERAGE(AM10:AO10)</f>
        <v>3.0442078563047943</v>
      </c>
      <c r="AQ10" s="15">
        <f>_xlfn.STDEV.S(AM10:AO10)</f>
        <v>0.3449266015108029</v>
      </c>
      <c r="AR10" s="15">
        <f>AQ10^2</f>
        <v>0.11897436042979222</v>
      </c>
      <c r="AT10" s="150"/>
      <c r="AU10" s="16" t="s">
        <v>12</v>
      </c>
      <c r="AV10" s="26">
        <v>30.642700000000001</v>
      </c>
      <c r="AW10" s="26">
        <v>30.795200000000001</v>
      </c>
      <c r="AX10" s="26">
        <v>31.206800000000001</v>
      </c>
      <c r="AY10" s="26">
        <f>AV9-AV10</f>
        <v>3.0400000000000205E-2</v>
      </c>
      <c r="AZ10" s="26">
        <f>AW9-AW10</f>
        <v>3.4499999999997755E-2</v>
      </c>
      <c r="BA10" s="14">
        <f>AX9-AX10</f>
        <v>3.259999999999863E-2</v>
      </c>
      <c r="BB10" s="15">
        <f>(AY10/($AV$6*(BJ10-$BJ$9)*$AY$8))*10000</f>
        <v>1.4340385423798381</v>
      </c>
      <c r="BC10" s="15">
        <f>(AZ10/($AW$6*(BJ10-$BJ$9)*$AY$8))*10000</f>
        <v>1.6148717605536731</v>
      </c>
      <c r="BD10" s="15">
        <f>(BA10/($AY$8*$AX$6*(BJ10-$BJ$9)))*10000</f>
        <v>1.5113414145019048</v>
      </c>
      <c r="BE10" s="15">
        <f>AVERAGE(BB10:BD10)</f>
        <v>1.5200839058118054</v>
      </c>
      <c r="BF10" s="15">
        <f>_xlfn.STDEV.S(BB10:BD10)</f>
        <v>9.073305111426716E-2</v>
      </c>
      <c r="BG10" s="15">
        <f>BF10^2</f>
        <v>8.2324865645042166E-3</v>
      </c>
      <c r="BI10" s="101">
        <v>60</v>
      </c>
      <c r="BJ10" s="11">
        <v>1</v>
      </c>
    </row>
    <row r="11" spans="1:62" x14ac:dyDescent="0.2">
      <c r="A11" s="154"/>
      <c r="B11" s="10" t="s">
        <v>13</v>
      </c>
      <c r="C11" s="26">
        <v>4.4364999999999997</v>
      </c>
      <c r="D11" s="26">
        <v>4.2732000000000001</v>
      </c>
      <c r="E11" s="18">
        <v>4.4420999999999999</v>
      </c>
      <c r="F11" s="26">
        <f t="shared" si="19"/>
        <v>0.42989999999999995</v>
      </c>
      <c r="G11" s="26">
        <f t="shared" si="20"/>
        <v>0.47820000000000018</v>
      </c>
      <c r="H11" s="14">
        <f t="shared" si="21"/>
        <v>0.38860000000000028</v>
      </c>
      <c r="I11" s="15">
        <f>(F11/($C$6*(BJ11-$BJ$9)*$F$8))*10000</f>
        <v>36.817989612211008</v>
      </c>
      <c r="J11" s="15">
        <f t="shared" ref="J11:J17" si="25">(G11/($F$8*$D$6*(BJ11-$BJ$9)))*10000</f>
        <v>42.084842111823747</v>
      </c>
      <c r="K11" s="15">
        <f t="shared" ref="K11:K17" si="26">(H11/($F$8*$E$6*(BJ11-$BJ$9)))*10000</f>
        <v>34.516974719721787</v>
      </c>
      <c r="L11" s="15">
        <f t="shared" ref="L11:L15" si="27">AVERAGE(I11:K11)</f>
        <v>37.806602147918845</v>
      </c>
      <c r="M11" s="15">
        <f t="shared" ref="M11:M17" si="28">_xlfn.STDEV.S(I11:K11)</f>
        <v>3.8795837760549832</v>
      </c>
      <c r="N11" s="15">
        <f t="shared" ref="N11:N17" si="29">M11^2</f>
        <v>15.051170275429042</v>
      </c>
      <c r="P11" s="150"/>
      <c r="Q11" s="16" t="s">
        <v>13</v>
      </c>
      <c r="R11" s="26">
        <v>4.4995000000000003</v>
      </c>
      <c r="S11" s="26">
        <v>4.4646999999999997</v>
      </c>
      <c r="T11" s="26">
        <v>4.5293999999999999</v>
      </c>
      <c r="U11" s="26">
        <f t="shared" ref="U11:U15" si="30">$R$9-R11</f>
        <v>0.35839999999999961</v>
      </c>
      <c r="V11" s="26">
        <f t="shared" ref="V11:V17" si="31">$S$9-S11</f>
        <v>0.38120000000000065</v>
      </c>
      <c r="W11" s="14">
        <f t="shared" ref="W11:W15" si="32">$T$9-T11</f>
        <v>0.39799999999999969</v>
      </c>
      <c r="X11" s="15">
        <f t="shared" ref="X11:X17" si="33">(U11/($R$6*(BJ11-$BJ$9)*$U$8))*10000</f>
        <v>30.394136920180369</v>
      </c>
      <c r="Y11" s="15">
        <f t="shared" ref="Y11:Y17" si="34">(V11/($S$6*(BJ11-$BJ$9)*$U$8))*10000</f>
        <v>33.071191765784413</v>
      </c>
      <c r="Z11" s="15">
        <f t="shared" ref="Z11:Z17" si="35">(W11/($U$8*$T$6*(BJ11-$BJ$9)))*10000</f>
        <v>34.849281096649889</v>
      </c>
      <c r="AA11" s="15">
        <f t="shared" ref="AA11:AA17" si="36">AVERAGE(X11:Z11)</f>
        <v>32.771536594204889</v>
      </c>
      <c r="AB11" s="15">
        <f t="shared" ref="AB11:AB13" si="37">_xlfn.STDEV.S(X11:Z11)</f>
        <v>2.2426373591540241</v>
      </c>
      <c r="AC11" s="15">
        <f t="shared" ref="AC11:AC17" si="38">AB11^2</f>
        <v>5.0294223246733347</v>
      </c>
      <c r="AE11" s="154"/>
      <c r="AF11" s="10" t="s">
        <v>13</v>
      </c>
      <c r="AG11" s="27">
        <v>30.536899999999999</v>
      </c>
      <c r="AH11" s="27">
        <v>30.458200000000001</v>
      </c>
      <c r="AI11" s="27">
        <v>31.5318</v>
      </c>
      <c r="AJ11" s="26">
        <f t="shared" si="22"/>
        <v>0.11380000000000123</v>
      </c>
      <c r="AK11" s="26">
        <f t="shared" si="23"/>
        <v>8.2200000000000273E-2</v>
      </c>
      <c r="AL11" s="14">
        <f t="shared" si="24"/>
        <v>0.10810000000000031</v>
      </c>
      <c r="AM11" s="15">
        <f t="shared" ref="AM11:AM17" si="39">(AJ11/($AG$6*(BJ11-$BJ$9)*$AJ$8))*10000</f>
        <v>2.6926209099879079</v>
      </c>
      <c r="AN11" s="15">
        <f t="shared" ref="AN11:AN17" si="40">(AK11/($AH$6*(BJ11-$BJ$9)*$AJ$8))*10000</f>
        <v>1.9261870841096063</v>
      </c>
      <c r="AO11" s="15">
        <f t="shared" ref="AO11:AO17" si="41">(AL11/($AJ$8*$AI$6*(BJ11-$BJ$9)))*10000</f>
        <v>2.4899014664844268</v>
      </c>
      <c r="AP11" s="15">
        <f t="shared" ref="AP11:AP15" si="42">AVERAGE(AM11:AO11)</f>
        <v>2.3695698201939801</v>
      </c>
      <c r="AQ11" s="15">
        <f t="shared" ref="AQ11:AQ17" si="43">_xlfn.STDEV.S(AM11:AO11)</f>
        <v>0.39713345513421627</v>
      </c>
      <c r="AR11" s="15">
        <f t="shared" ref="AR11:AR17" si="44">AQ11^2</f>
        <v>0.15771498118684057</v>
      </c>
      <c r="AT11" s="150"/>
      <c r="AU11" s="16" t="s">
        <v>13</v>
      </c>
      <c r="AV11" s="26">
        <v>30.622399999999999</v>
      </c>
      <c r="AW11" s="26">
        <v>30.764500000000002</v>
      </c>
      <c r="AX11" s="26">
        <v>31.186499999999999</v>
      </c>
      <c r="AY11" s="26">
        <f t="shared" ref="AY11:BA15" si="45">AV10-AV11</f>
        <v>2.0300000000002427E-2</v>
      </c>
      <c r="AZ11" s="26">
        <f t="shared" si="45"/>
        <v>3.0699999999999505E-2</v>
      </c>
      <c r="BA11" s="14">
        <f t="shared" si="45"/>
        <v>2.0300000000002427E-2</v>
      </c>
      <c r="BB11" s="15">
        <f t="shared" ref="BB11:BB17" si="46">(AY11/($AV$6*(BJ11-$BJ$9)*$AY$8))*10000</f>
        <v>0.47879905280121698</v>
      </c>
      <c r="BC11" s="15">
        <f t="shared" ref="BC11:BC17" si="47">(AZ11/($AW$6*(BJ11-$BJ$9)*$AY$8))*10000</f>
        <v>0.71850091375362601</v>
      </c>
      <c r="BD11" s="15">
        <f t="shared" ref="BD11:BD17" si="48">(BA11/($AY$8*$AX$6*(BJ11-$BJ$9)))*10000</f>
        <v>0.4705556858035832</v>
      </c>
      <c r="BE11" s="15">
        <f t="shared" ref="BE11:BE17" si="49">AVERAGE(BB11:BD11)</f>
        <v>0.55595188411947538</v>
      </c>
      <c r="BF11" s="15">
        <f t="shared" ref="BF11:BF13" si="50">_xlfn.STDEV.S(BB11:BD11)</f>
        <v>0.14083191595344224</v>
      </c>
      <c r="BG11" s="15">
        <f t="shared" ref="BG11:BG17" si="51">BF11^2</f>
        <v>1.9833628551117422E-2</v>
      </c>
      <c r="BI11" s="101">
        <v>60</v>
      </c>
      <c r="BJ11" s="11">
        <v>2</v>
      </c>
    </row>
    <row r="12" spans="1:62" x14ac:dyDescent="0.2">
      <c r="A12" s="154"/>
      <c r="B12" s="10" t="s">
        <v>14</v>
      </c>
      <c r="C12" s="26">
        <v>4.4202000000000004</v>
      </c>
      <c r="D12" s="26">
        <v>4.2577999999999996</v>
      </c>
      <c r="E12" s="26">
        <v>4.4084000000000003</v>
      </c>
      <c r="F12" s="26">
        <f t="shared" si="19"/>
        <v>0.44619999999999926</v>
      </c>
      <c r="G12" s="26">
        <f t="shared" si="20"/>
        <v>0.4936000000000007</v>
      </c>
      <c r="H12" s="14">
        <f t="shared" si="21"/>
        <v>0.4222999999999999</v>
      </c>
      <c r="I12" s="15">
        <f>(F12/($C$6*(BJ12-$BJ$9)*$F$8))*10000</f>
        <v>25.475981956995469</v>
      </c>
      <c r="J12" s="15">
        <f t="shared" si="25"/>
        <v>28.960097680741981</v>
      </c>
      <c r="K12" s="15">
        <f t="shared" si="26"/>
        <v>25.006893848238974</v>
      </c>
      <c r="L12" s="15">
        <f t="shared" si="27"/>
        <v>26.48099116199214</v>
      </c>
      <c r="M12" s="15">
        <f t="shared" si="28"/>
        <v>2.1597425221366433</v>
      </c>
      <c r="N12" s="15">
        <f t="shared" si="29"/>
        <v>4.664487761925149</v>
      </c>
      <c r="P12" s="150"/>
      <c r="Q12" s="16" t="s">
        <v>14</v>
      </c>
      <c r="R12" s="26">
        <v>4.4935</v>
      </c>
      <c r="S12" s="26">
        <v>4.4474999999999998</v>
      </c>
      <c r="T12" s="26">
        <v>4.5007000000000001</v>
      </c>
      <c r="U12" s="26">
        <f t="shared" si="30"/>
        <v>0.36439999999999984</v>
      </c>
      <c r="V12" s="26">
        <f t="shared" si="31"/>
        <v>0.39840000000000053</v>
      </c>
      <c r="W12" s="14">
        <f t="shared" si="32"/>
        <v>0.42669999999999941</v>
      </c>
      <c r="X12" s="15">
        <f t="shared" si="33"/>
        <v>20.601978224913939</v>
      </c>
      <c r="Y12" s="15">
        <f t="shared" si="34"/>
        <v>23.042257431774228</v>
      </c>
      <c r="Z12" s="15">
        <f t="shared" si="35"/>
        <v>24.908188013300666</v>
      </c>
      <c r="AA12" s="15">
        <f t="shared" si="36"/>
        <v>22.850807889996275</v>
      </c>
      <c r="AB12" s="15">
        <f t="shared" si="37"/>
        <v>2.1594791920008527</v>
      </c>
      <c r="AC12" s="15">
        <f t="shared" si="38"/>
        <v>4.6633503806846557</v>
      </c>
      <c r="AE12" s="154"/>
      <c r="AF12" s="10" t="s">
        <v>14</v>
      </c>
      <c r="AG12" s="26">
        <v>30.4922</v>
      </c>
      <c r="AH12" s="26">
        <v>30.379899999999999</v>
      </c>
      <c r="AI12" s="26">
        <v>31.484000000000002</v>
      </c>
      <c r="AJ12" s="26">
        <f t="shared" si="22"/>
        <v>0.15850000000000009</v>
      </c>
      <c r="AK12" s="26">
        <f t="shared" si="23"/>
        <v>0.16050000000000253</v>
      </c>
      <c r="AL12" s="14">
        <f t="shared" si="24"/>
        <v>0.15589999999999904</v>
      </c>
      <c r="AM12" s="15">
        <f t="shared" si="39"/>
        <v>2.5001781735974169</v>
      </c>
      <c r="AN12" s="15">
        <f t="shared" si="40"/>
        <v>2.5073238199480588</v>
      </c>
      <c r="AO12" s="15">
        <f t="shared" si="41"/>
        <v>2.3939293162190483</v>
      </c>
      <c r="AP12" s="15">
        <f t="shared" si="42"/>
        <v>2.467143769921508</v>
      </c>
      <c r="AQ12" s="15">
        <f t="shared" si="43"/>
        <v>6.3506159060789713E-2</v>
      </c>
      <c r="AR12" s="15">
        <f t="shared" si="44"/>
        <v>4.0330322386543235E-3</v>
      </c>
      <c r="AT12" s="150"/>
      <c r="AU12" s="16" t="s">
        <v>14</v>
      </c>
      <c r="AV12" s="26">
        <v>30.607299999999999</v>
      </c>
      <c r="AW12" s="26">
        <v>30.740600000000001</v>
      </c>
      <c r="AX12" s="26">
        <v>31.166699999999999</v>
      </c>
      <c r="AY12" s="26">
        <f>AV11-AV12</f>
        <v>1.5100000000000335E-2</v>
      </c>
      <c r="AZ12" s="26">
        <f>AW11-AW12</f>
        <v>2.3900000000001143E-2</v>
      </c>
      <c r="BA12" s="14">
        <f t="shared" si="45"/>
        <v>1.980000000000004E-2</v>
      </c>
      <c r="BB12" s="15">
        <f t="shared" si="46"/>
        <v>0.23743401304754261</v>
      </c>
      <c r="BC12" s="15">
        <f t="shared" si="47"/>
        <v>0.37290275436944098</v>
      </c>
      <c r="BD12" s="15">
        <f t="shared" si="48"/>
        <v>0.30597709618751567</v>
      </c>
      <c r="BE12" s="15">
        <f t="shared" si="49"/>
        <v>0.30543795453483308</v>
      </c>
      <c r="BF12" s="15">
        <f t="shared" si="50"/>
        <v>6.7735979908214894E-2</v>
      </c>
      <c r="BG12" s="15">
        <f t="shared" si="51"/>
        <v>4.5881629741260921E-3</v>
      </c>
      <c r="BI12" s="101">
        <v>60</v>
      </c>
      <c r="BJ12" s="11">
        <v>3</v>
      </c>
    </row>
    <row r="13" spans="1:62" x14ac:dyDescent="0.2">
      <c r="A13" s="154"/>
      <c r="B13" s="10" t="s">
        <v>15</v>
      </c>
      <c r="C13" s="26">
        <v>4.4019000000000004</v>
      </c>
      <c r="D13" s="27">
        <v>4.2369000000000003</v>
      </c>
      <c r="E13" s="27">
        <v>4.3902999999999999</v>
      </c>
      <c r="F13" s="26">
        <f t="shared" si="19"/>
        <v>0.46449999999999925</v>
      </c>
      <c r="G13" s="26">
        <f t="shared" si="20"/>
        <v>0.51449999999999996</v>
      </c>
      <c r="H13" s="14">
        <f t="shared" si="21"/>
        <v>0.44040000000000035</v>
      </c>
      <c r="I13" s="15">
        <f t="shared" ref="I13:I17" si="52">(F13/($C$6*(BJ13-$BJ$9)*$F$8))*10000</f>
        <v>17.68055224716031</v>
      </c>
      <c r="J13" s="15">
        <f t="shared" si="25"/>
        <v>20.124216986415082</v>
      </c>
      <c r="K13" s="15">
        <f t="shared" si="26"/>
        <v>17.385801643009639</v>
      </c>
      <c r="L13" s="15">
        <f t="shared" si="27"/>
        <v>18.396856958861676</v>
      </c>
      <c r="M13" s="15">
        <f t="shared" si="28"/>
        <v>1.5031796227509773</v>
      </c>
      <c r="N13" s="15">
        <f t="shared" si="29"/>
        <v>2.2595489782537705</v>
      </c>
      <c r="P13" s="150"/>
      <c r="Q13" s="16" t="s">
        <v>15</v>
      </c>
      <c r="R13" s="26">
        <v>4.4565000000000001</v>
      </c>
      <c r="S13" s="26">
        <v>4.3891999999999998</v>
      </c>
      <c r="T13" s="26">
        <v>4.4565999999999999</v>
      </c>
      <c r="U13" s="26">
        <f t="shared" si="30"/>
        <v>0.40139999999999976</v>
      </c>
      <c r="V13" s="26">
        <f t="shared" si="31"/>
        <v>0.45670000000000055</v>
      </c>
      <c r="W13" s="14">
        <f t="shared" si="32"/>
        <v>0.47079999999999966</v>
      </c>
      <c r="X13" s="15">
        <f t="shared" si="33"/>
        <v>15.129224404464789</v>
      </c>
      <c r="Y13" s="15">
        <f t="shared" si="34"/>
        <v>17.609436025922502</v>
      </c>
      <c r="Z13" s="15">
        <f t="shared" si="35"/>
        <v>18.321654428032126</v>
      </c>
      <c r="AA13" s="15">
        <f t="shared" si="36"/>
        <v>17.020104952806474</v>
      </c>
      <c r="AB13" s="15">
        <f t="shared" si="37"/>
        <v>1.6758238866744335</v>
      </c>
      <c r="AC13" s="15">
        <f t="shared" si="38"/>
        <v>2.8083856991486047</v>
      </c>
      <c r="AE13" s="154"/>
      <c r="AF13" s="10" t="s">
        <v>15</v>
      </c>
      <c r="AG13" s="26">
        <v>30.3857</v>
      </c>
      <c r="AH13" s="26">
        <v>30.274899999999999</v>
      </c>
      <c r="AI13" s="26">
        <v>31.382000000000001</v>
      </c>
      <c r="AJ13" s="26">
        <f t="shared" si="22"/>
        <v>0.26500000000000057</v>
      </c>
      <c r="AK13" s="26">
        <f t="shared" si="23"/>
        <v>0.26550000000000296</v>
      </c>
      <c r="AL13" s="14">
        <f t="shared" si="24"/>
        <v>0.25789999999999935</v>
      </c>
      <c r="AM13" s="15">
        <f t="shared" si="39"/>
        <v>2.7867390788783029</v>
      </c>
      <c r="AN13" s="15">
        <f t="shared" si="40"/>
        <v>2.7650860818118645</v>
      </c>
      <c r="AO13" s="15">
        <f t="shared" si="41"/>
        <v>2.6401298723664519</v>
      </c>
      <c r="AP13" s="15">
        <f t="shared" si="42"/>
        <v>2.7306516776855396</v>
      </c>
      <c r="AQ13" s="15">
        <f>_xlfn.STDEV.S(AM13:AO13)</f>
        <v>7.913823980327038E-2</v>
      </c>
      <c r="AR13" s="15">
        <f t="shared" si="44"/>
        <v>6.2628609991599278E-3</v>
      </c>
      <c r="AT13" s="150"/>
      <c r="AU13" s="16" t="s">
        <v>15</v>
      </c>
      <c r="AV13" s="26">
        <v>30.588000000000001</v>
      </c>
      <c r="AW13" s="26">
        <v>30.7042</v>
      </c>
      <c r="AX13" s="26">
        <v>31.137799999999999</v>
      </c>
      <c r="AY13" s="26">
        <f>AV12-AV13</f>
        <v>1.9299999999997652E-2</v>
      </c>
      <c r="AZ13" s="26">
        <f>AW12-AW13</f>
        <v>3.6400000000000432E-2</v>
      </c>
      <c r="BA13" s="14">
        <f t="shared" si="45"/>
        <v>2.8900000000000148E-2</v>
      </c>
      <c r="BB13" s="15">
        <f t="shared" si="46"/>
        <v>0.2023168411398196</v>
      </c>
      <c r="BC13" s="15">
        <f t="shared" si="47"/>
        <v>0.37862371712823334</v>
      </c>
      <c r="BD13" s="15">
        <f t="shared" si="48"/>
        <v>0.29773528888280237</v>
      </c>
      <c r="BE13" s="15">
        <f t="shared" si="49"/>
        <v>0.29289194905028509</v>
      </c>
      <c r="BF13" s="15">
        <f t="shared" si="50"/>
        <v>8.825317040054953E-2</v>
      </c>
      <c r="BG13" s="15">
        <f t="shared" si="51"/>
        <v>7.788622085748432E-3</v>
      </c>
      <c r="BI13" s="101">
        <v>60</v>
      </c>
      <c r="BJ13" s="11">
        <v>4.5</v>
      </c>
    </row>
    <row r="14" spans="1:62" x14ac:dyDescent="0.2">
      <c r="A14" s="154"/>
      <c r="B14" s="10" t="s">
        <v>36</v>
      </c>
      <c r="C14" s="18">
        <v>4.2488999999999999</v>
      </c>
      <c r="D14" s="18">
        <v>4.0743999999999998</v>
      </c>
      <c r="E14" s="31">
        <v>4.2224000000000004</v>
      </c>
      <c r="F14" s="26">
        <f>$C$9-C14</f>
        <v>0.61749999999999972</v>
      </c>
      <c r="G14" s="26">
        <f t="shared" si="20"/>
        <v>0.67700000000000049</v>
      </c>
      <c r="H14" s="14">
        <f>$E$9-C14</f>
        <v>0.58180000000000032</v>
      </c>
      <c r="I14" s="15">
        <f t="shared" si="52"/>
        <v>4.4070536918547507</v>
      </c>
      <c r="J14" s="15">
        <f t="shared" si="25"/>
        <v>4.9650491617357941</v>
      </c>
      <c r="K14" s="15">
        <f t="shared" si="26"/>
        <v>4.3064796474382687</v>
      </c>
      <c r="L14" s="15">
        <f t="shared" si="27"/>
        <v>4.5595275003429379</v>
      </c>
      <c r="M14" s="15">
        <f>_xlfn.STDEV.S(I14:K14)</f>
        <v>0.35477408022104562</v>
      </c>
      <c r="N14" s="15">
        <f t="shared" si="29"/>
        <v>0.12586464799668892</v>
      </c>
      <c r="P14" s="150"/>
      <c r="Q14" s="16" t="s">
        <v>36</v>
      </c>
      <c r="R14" s="18">
        <v>4.3079999999999998</v>
      </c>
      <c r="S14" s="18">
        <v>4.2483000000000004</v>
      </c>
      <c r="T14" s="18">
        <v>4.3148</v>
      </c>
      <c r="U14" s="26">
        <f t="shared" si="30"/>
        <v>0.54990000000000006</v>
      </c>
      <c r="V14" s="26">
        <f t="shared" si="31"/>
        <v>0.59759999999999991</v>
      </c>
      <c r="W14" s="14">
        <f t="shared" si="32"/>
        <v>0.61259999999999959</v>
      </c>
      <c r="X14" s="15">
        <f t="shared" si="33"/>
        <v>3.8861923112925978</v>
      </c>
      <c r="Y14" s="15">
        <f t="shared" si="34"/>
        <v>4.3204232684576613</v>
      </c>
      <c r="Z14" s="15">
        <f t="shared" si="35"/>
        <v>4.4699894471959221</v>
      </c>
      <c r="AA14" s="15">
        <f t="shared" si="36"/>
        <v>4.2255350089820602</v>
      </c>
      <c r="AB14" s="15">
        <f>_xlfn.STDEV.S(X14:Z14)</f>
        <v>0.30324513237966877</v>
      </c>
      <c r="AC14" s="15">
        <f t="shared" si="38"/>
        <v>9.195761031196284E-2</v>
      </c>
      <c r="AE14" s="154"/>
      <c r="AF14" s="10" t="s">
        <v>36</v>
      </c>
      <c r="AG14" s="11">
        <v>29.486499999999999</v>
      </c>
      <c r="AH14" s="11">
        <v>29.414999999999999</v>
      </c>
      <c r="AI14" s="11">
        <v>30.4925</v>
      </c>
      <c r="AJ14" s="26">
        <f t="shared" si="22"/>
        <v>1.164200000000001</v>
      </c>
      <c r="AK14" s="26">
        <f t="shared" si="23"/>
        <v>1.1254000000000026</v>
      </c>
      <c r="AL14" s="14">
        <f t="shared" si="24"/>
        <v>1.1474000000000011</v>
      </c>
      <c r="AM14" s="15">
        <f t="shared" si="39"/>
        <v>2.2955105912477238</v>
      </c>
      <c r="AN14" s="15">
        <f t="shared" si="40"/>
        <v>2.1976185568298345</v>
      </c>
      <c r="AO14" s="15">
        <f t="shared" si="41"/>
        <v>2.2023689042894126</v>
      </c>
      <c r="AP14" s="15">
        <f t="shared" si="42"/>
        <v>2.2318326841223239</v>
      </c>
      <c r="AQ14" s="15">
        <f>_xlfn.STDEV.S(AM14:AO14)</f>
        <v>5.5197811026797057E-2</v>
      </c>
      <c r="AR14" s="15">
        <f t="shared" si="44"/>
        <v>3.0467983421499987E-3</v>
      </c>
      <c r="AT14" s="150"/>
      <c r="AU14" s="16" t="s">
        <v>36</v>
      </c>
      <c r="AV14" s="18">
        <v>30.270299999999999</v>
      </c>
      <c r="AW14" s="18">
        <v>30.369599999999998</v>
      </c>
      <c r="AX14" s="18">
        <v>30.756599999999999</v>
      </c>
      <c r="AY14" s="26">
        <f t="shared" ref="AY14:AZ15" si="53">AV13-AV14</f>
        <v>0.31770000000000209</v>
      </c>
      <c r="AZ14" s="26">
        <f t="shared" si="53"/>
        <v>0.33460000000000178</v>
      </c>
      <c r="BA14" s="14">
        <f t="shared" si="45"/>
        <v>0.38119999999999976</v>
      </c>
      <c r="BB14" s="15">
        <f t="shared" si="46"/>
        <v>0.62444359226161517</v>
      </c>
      <c r="BC14" s="15">
        <f t="shared" si="47"/>
        <v>0.65257982014649396</v>
      </c>
      <c r="BD14" s="15">
        <f t="shared" si="48"/>
        <v>0.7363539713805598</v>
      </c>
      <c r="BE14" s="15">
        <f t="shared" si="49"/>
        <v>0.67112579459622301</v>
      </c>
      <c r="BF14" s="15">
        <f>_xlfn.STDEV.S(BB14:BD14)</f>
        <v>5.8214672676688485E-2</v>
      </c>
      <c r="BG14" s="15">
        <f t="shared" si="51"/>
        <v>3.3889481148539811E-3</v>
      </c>
      <c r="BI14" s="101">
        <v>60</v>
      </c>
      <c r="BJ14" s="11">
        <v>24</v>
      </c>
    </row>
    <row r="15" spans="1:62" x14ac:dyDescent="0.2">
      <c r="A15" s="154"/>
      <c r="B15" s="10" t="s">
        <v>37</v>
      </c>
      <c r="C15" s="18">
        <v>4.2126999999999999</v>
      </c>
      <c r="D15" s="18">
        <v>4.0659999999999998</v>
      </c>
      <c r="E15" s="18">
        <v>4.2503000000000002</v>
      </c>
      <c r="F15" s="26">
        <f t="shared" si="19"/>
        <v>0.65369999999999973</v>
      </c>
      <c r="G15" s="26">
        <f t="shared" si="20"/>
        <v>0.68540000000000045</v>
      </c>
      <c r="H15" s="14">
        <f t="shared" si="21"/>
        <v>0.58040000000000003</v>
      </c>
      <c r="I15" s="15">
        <f t="shared" si="52"/>
        <v>4.3065327910788431</v>
      </c>
      <c r="J15" s="15">
        <f t="shared" si="25"/>
        <v>4.639988222411608</v>
      </c>
      <c r="K15" s="15">
        <f t="shared" si="26"/>
        <v>3.9656463294917677</v>
      </c>
      <c r="L15" s="15">
        <f t="shared" si="27"/>
        <v>4.3040557809940729</v>
      </c>
      <c r="M15" s="15">
        <f t="shared" si="28"/>
        <v>0.33717777035400537</v>
      </c>
      <c r="N15" s="15">
        <f t="shared" si="29"/>
        <v>0.11368884882089839</v>
      </c>
      <c r="P15" s="150"/>
      <c r="Q15" s="16" t="s">
        <v>37</v>
      </c>
      <c r="R15" s="18">
        <v>4.3029999999999999</v>
      </c>
      <c r="S15" s="18">
        <v>4.2436999999999996</v>
      </c>
      <c r="T15" s="18">
        <v>4.3060999999999998</v>
      </c>
      <c r="U15" s="26">
        <f t="shared" si="30"/>
        <v>0.55489999999999995</v>
      </c>
      <c r="V15" s="26">
        <f t="shared" si="31"/>
        <v>0.60220000000000073</v>
      </c>
      <c r="W15" s="14">
        <f t="shared" si="32"/>
        <v>0.62129999999999974</v>
      </c>
      <c r="X15" s="15">
        <f t="shared" si="33"/>
        <v>3.619871775628456</v>
      </c>
      <c r="Y15" s="15">
        <f t="shared" si="34"/>
        <v>4.0187811125505206</v>
      </c>
      <c r="Z15" s="15">
        <f t="shared" si="35"/>
        <v>4.1847426256955131</v>
      </c>
      <c r="AA15" s="15">
        <f t="shared" si="36"/>
        <v>3.9411318379581632</v>
      </c>
      <c r="AB15" s="15">
        <f t="shared" ref="AB15:AB17" si="54">_xlfn.STDEV.S(X15:Z15)</f>
        <v>0.29033054730325819</v>
      </c>
      <c r="AC15" s="15">
        <f t="shared" si="38"/>
        <v>8.4291826697409436E-2</v>
      </c>
      <c r="AE15" s="154"/>
      <c r="AF15" s="10" t="s">
        <v>37</v>
      </c>
      <c r="AG15" s="18">
        <v>29.476099999999999</v>
      </c>
      <c r="AH15" s="11">
        <v>29.4087</v>
      </c>
      <c r="AI15" s="18">
        <v>30.478899999999999</v>
      </c>
      <c r="AJ15" s="26">
        <f t="shared" si="22"/>
        <v>1.1746000000000016</v>
      </c>
      <c r="AK15" s="26">
        <f t="shared" si="23"/>
        <v>1.1317000000000021</v>
      </c>
      <c r="AL15" s="14">
        <f t="shared" si="24"/>
        <v>1.1610000000000014</v>
      </c>
      <c r="AM15" s="15">
        <f t="shared" si="39"/>
        <v>2.1378616472027621</v>
      </c>
      <c r="AN15" s="15">
        <f t="shared" si="40"/>
        <v>2.0399269353236371</v>
      </c>
      <c r="AO15" s="15">
        <f t="shared" si="41"/>
        <v>2.0570523038414676</v>
      </c>
      <c r="AP15" s="15">
        <f t="shared" si="42"/>
        <v>2.0782802954559556</v>
      </c>
      <c r="AQ15" s="15">
        <f t="shared" si="43"/>
        <v>5.2304614219974732E-2</v>
      </c>
      <c r="AR15" s="15">
        <f t="shared" si="44"/>
        <v>2.7357726687003829E-3</v>
      </c>
      <c r="AT15" s="150"/>
      <c r="AU15" s="16" t="s">
        <v>37</v>
      </c>
      <c r="AV15" s="26">
        <v>30.2376</v>
      </c>
      <c r="AW15" s="18">
        <v>30.340199999999999</v>
      </c>
      <c r="AX15" s="18">
        <v>30.721599999999999</v>
      </c>
      <c r="AY15" s="26">
        <f t="shared" si="53"/>
        <v>3.2699999999998397E-2</v>
      </c>
      <c r="AZ15" s="26">
        <f t="shared" si="53"/>
        <v>2.9399999999998983E-2</v>
      </c>
      <c r="BA15" s="14">
        <f t="shared" si="45"/>
        <v>3.5000000000000142E-2</v>
      </c>
      <c r="BB15" s="15">
        <f t="shared" si="46"/>
        <v>5.9328264594911535E-2</v>
      </c>
      <c r="BC15" s="15">
        <f t="shared" si="47"/>
        <v>5.2928907202095248E-2</v>
      </c>
      <c r="BD15" s="15">
        <f t="shared" si="48"/>
        <v>6.2407915889062186E-2</v>
      </c>
      <c r="BE15" s="15">
        <f t="shared" si="49"/>
        <v>5.8221695895356328E-2</v>
      </c>
      <c r="BF15" s="15">
        <f t="shared" ref="BF15:BF17" si="55">_xlfn.STDEV.S(BB15:BD15)</f>
        <v>4.8354185069159374E-3</v>
      </c>
      <c r="BG15" s="15">
        <f t="shared" si="51"/>
        <v>2.3381272137025153E-5</v>
      </c>
      <c r="BI15" s="101">
        <v>60</v>
      </c>
      <c r="BJ15" s="11">
        <v>26</v>
      </c>
    </row>
    <row r="16" spans="1:62" x14ac:dyDescent="0.2">
      <c r="A16" s="154"/>
      <c r="B16" s="10" t="s">
        <v>38</v>
      </c>
      <c r="C16" s="18">
        <v>4.0354000000000001</v>
      </c>
      <c r="D16" s="18">
        <v>3.8990999999999998</v>
      </c>
      <c r="E16" s="18">
        <v>4.0991999999999997</v>
      </c>
      <c r="F16" s="26">
        <f t="shared" si="19"/>
        <v>0.83099999999999952</v>
      </c>
      <c r="G16" s="26">
        <f t="shared" si="20"/>
        <v>0.8523000000000005</v>
      </c>
      <c r="H16" s="14">
        <f t="shared" si="21"/>
        <v>0.73150000000000048</v>
      </c>
      <c r="I16" s="15">
        <f t="shared" si="52"/>
        <v>2.9653940226164357</v>
      </c>
      <c r="J16" s="15">
        <f t="shared" si="25"/>
        <v>3.1253407684988312</v>
      </c>
      <c r="K16" s="15">
        <f t="shared" si="26"/>
        <v>2.7072790152123529</v>
      </c>
      <c r="L16" s="15">
        <f>AVERAGE(I16:K16)</f>
        <v>2.9326712687758736</v>
      </c>
      <c r="M16" s="15">
        <f t="shared" si="28"/>
        <v>0.21094309980282266</v>
      </c>
      <c r="N16" s="15">
        <f t="shared" si="29"/>
        <v>4.4496991354423601E-2</v>
      </c>
      <c r="P16" s="150"/>
      <c r="Q16" s="16" t="s">
        <v>38</v>
      </c>
      <c r="R16" s="18">
        <v>4.1929999999999996</v>
      </c>
      <c r="S16" s="18">
        <v>4.1318999999999999</v>
      </c>
      <c r="T16" s="18">
        <v>4.1947999999999999</v>
      </c>
      <c r="U16" s="26">
        <f>$R$9-R16</f>
        <v>0.66490000000000027</v>
      </c>
      <c r="V16" s="26">
        <f t="shared" si="31"/>
        <v>0.71400000000000041</v>
      </c>
      <c r="W16" s="14">
        <f>$T$9-T16</f>
        <v>0.7325999999999997</v>
      </c>
      <c r="X16" s="15">
        <f t="shared" si="33"/>
        <v>2.349453780485951</v>
      </c>
      <c r="Y16" s="15">
        <f t="shared" si="34"/>
        <v>2.5809757477232034</v>
      </c>
      <c r="Z16" s="15">
        <f t="shared" si="35"/>
        <v>2.672799762500599</v>
      </c>
      <c r="AA16" s="15">
        <f t="shared" si="36"/>
        <v>2.5344097635699181</v>
      </c>
      <c r="AB16" s="15">
        <f t="shared" si="54"/>
        <v>0.16662667607972412</v>
      </c>
      <c r="AC16" s="15">
        <f t="shared" si="38"/>
        <v>2.7764449181377306E-2</v>
      </c>
      <c r="AE16" s="154"/>
      <c r="AF16" s="10" t="s">
        <v>38</v>
      </c>
      <c r="AG16" s="18">
        <v>29.451599999999999</v>
      </c>
      <c r="AH16" s="18">
        <v>29.3811</v>
      </c>
      <c r="AI16" s="18">
        <v>30.464700000000001</v>
      </c>
      <c r="AJ16" s="26">
        <f t="shared" si="22"/>
        <v>1.1991000000000014</v>
      </c>
      <c r="AK16" s="26">
        <f t="shared" si="23"/>
        <v>1.1593000000000018</v>
      </c>
      <c r="AL16" s="14">
        <f t="shared" si="24"/>
        <v>1.1752000000000002</v>
      </c>
      <c r="AM16" s="15">
        <f t="shared" si="39"/>
        <v>1.1821623217510506</v>
      </c>
      <c r="AN16" s="15">
        <f t="shared" si="40"/>
        <v>1.1319082961315201</v>
      </c>
      <c r="AO16" s="15">
        <f t="shared" si="41"/>
        <v>1.1278647099184747</v>
      </c>
      <c r="AP16" s="15">
        <f>AVERAGE(AM16:AO16)</f>
        <v>1.1473117759336819</v>
      </c>
      <c r="AQ16" s="15">
        <f t="shared" si="43"/>
        <v>3.024910007243151E-2</v>
      </c>
      <c r="AR16" s="15">
        <f t="shared" si="44"/>
        <v>9.1500805519197591E-4</v>
      </c>
      <c r="AT16" s="150"/>
      <c r="AU16" s="16" t="s">
        <v>38</v>
      </c>
      <c r="AV16" s="18">
        <v>29.940200000000001</v>
      </c>
      <c r="AW16" s="18">
        <v>30.026579999999999</v>
      </c>
      <c r="AX16" s="18">
        <v>30.403600000000001</v>
      </c>
      <c r="AY16" s="26">
        <f t="shared" ref="AY16:BA17" si="56">AV14-AV16</f>
        <v>0.33009999999999806</v>
      </c>
      <c r="AZ16" s="26">
        <f t="shared" si="56"/>
        <v>0.34301999999999921</v>
      </c>
      <c r="BA16" s="14">
        <f t="shared" si="56"/>
        <v>0.35299999999999798</v>
      </c>
      <c r="BB16" s="15">
        <f t="shared" si="46"/>
        <v>0.32440797891966733</v>
      </c>
      <c r="BC16" s="15">
        <f t="shared" si="47"/>
        <v>0.33450079185093939</v>
      </c>
      <c r="BD16" s="15">
        <f t="shared" si="48"/>
        <v>0.34094038811298044</v>
      </c>
      <c r="BE16" s="15">
        <f t="shared" si="49"/>
        <v>0.3332830529611957</v>
      </c>
      <c r="BF16" s="15">
        <f t="shared" si="55"/>
        <v>8.3332049318663465E-3</v>
      </c>
      <c r="BG16" s="15">
        <f t="shared" si="51"/>
        <v>6.9442304436481602E-5</v>
      </c>
      <c r="BI16" s="101">
        <v>60</v>
      </c>
      <c r="BJ16" s="11">
        <v>48</v>
      </c>
    </row>
    <row r="17" spans="1:62" x14ac:dyDescent="0.2">
      <c r="A17" s="154"/>
      <c r="B17" s="10" t="s">
        <v>40</v>
      </c>
      <c r="C17" s="18">
        <v>4.0197000000000003</v>
      </c>
      <c r="D17" s="18">
        <v>3.8725000000000001</v>
      </c>
      <c r="E17" s="18">
        <v>4.0707000000000004</v>
      </c>
      <c r="F17" s="26">
        <f t="shared" si="19"/>
        <v>0.84669999999999934</v>
      </c>
      <c r="G17" s="26">
        <f t="shared" si="20"/>
        <v>0.87890000000000024</v>
      </c>
      <c r="H17" s="14">
        <f t="shared" si="21"/>
        <v>0.75999999999999979</v>
      </c>
      <c r="I17" s="15">
        <f t="shared" si="52"/>
        <v>2.9005621590750446</v>
      </c>
      <c r="J17" s="15">
        <f t="shared" si="25"/>
        <v>3.0939663514915838</v>
      </c>
      <c r="K17" s="15">
        <f t="shared" si="26"/>
        <v>2.7002471216663442</v>
      </c>
      <c r="L17" s="15">
        <f>AVERAGE(I17:K17)</f>
        <v>2.8982585440776574</v>
      </c>
      <c r="M17" s="15">
        <f t="shared" si="28"/>
        <v>0.19686972333268288</v>
      </c>
      <c r="N17" s="15">
        <f t="shared" si="29"/>
        <v>3.87576879650871E-2</v>
      </c>
      <c r="P17" s="150"/>
      <c r="Q17" s="16" t="s">
        <v>40</v>
      </c>
      <c r="R17" s="18">
        <v>4.1775000000000002</v>
      </c>
      <c r="S17" s="18">
        <v>4.1173999999999999</v>
      </c>
      <c r="T17" s="18">
        <v>4.1722000000000001</v>
      </c>
      <c r="U17" s="26">
        <f>$R$9-R17</f>
        <v>0.68039999999999967</v>
      </c>
      <c r="V17" s="26">
        <f t="shared" si="31"/>
        <v>0.72850000000000037</v>
      </c>
      <c r="W17" s="14">
        <f>$T$9-T17</f>
        <v>0.75519999999999943</v>
      </c>
      <c r="X17" s="15">
        <f t="shared" si="33"/>
        <v>2.3080547723761984</v>
      </c>
      <c r="Y17" s="15">
        <f t="shared" si="34"/>
        <v>2.5280549004589621</v>
      </c>
      <c r="Z17" s="15">
        <f t="shared" si="35"/>
        <v>2.645042923034171</v>
      </c>
      <c r="AA17" s="15">
        <f t="shared" si="36"/>
        <v>2.493717531956444</v>
      </c>
      <c r="AB17" s="15">
        <f t="shared" si="54"/>
        <v>0.17109805544695245</v>
      </c>
      <c r="AC17" s="15">
        <f t="shared" si="38"/>
        <v>2.9274544577728413E-2</v>
      </c>
      <c r="AE17" s="154"/>
      <c r="AF17" s="10" t="s">
        <v>40</v>
      </c>
      <c r="AG17" s="18">
        <v>29.450199999999999</v>
      </c>
      <c r="AH17" s="18">
        <v>29.384399999999999</v>
      </c>
      <c r="AI17" s="18">
        <v>30.467099999999999</v>
      </c>
      <c r="AJ17" s="26">
        <f t="shared" si="22"/>
        <v>1.2005000000000017</v>
      </c>
      <c r="AK17" s="26">
        <f t="shared" si="23"/>
        <v>1.1560000000000024</v>
      </c>
      <c r="AL17" s="14">
        <f t="shared" si="24"/>
        <v>1.1728000000000023</v>
      </c>
      <c r="AM17" s="15">
        <f t="shared" si="39"/>
        <v>1.1362008444430414</v>
      </c>
      <c r="AN17" s="15">
        <f t="shared" si="40"/>
        <v>1.0835388171438938</v>
      </c>
      <c r="AO17" s="15">
        <f t="shared" si="41"/>
        <v>1.0805389231796239</v>
      </c>
      <c r="AP17" s="15">
        <f>AVERAGE(AM17:AO17)</f>
        <v>1.100092861588853</v>
      </c>
      <c r="AQ17" s="15">
        <f t="shared" si="43"/>
        <v>3.1306383698823902E-2</v>
      </c>
      <c r="AR17" s="15">
        <f t="shared" si="44"/>
        <v>9.8008966029798682E-4</v>
      </c>
      <c r="AT17" s="150"/>
      <c r="AU17" s="16" t="s">
        <v>40</v>
      </c>
      <c r="AV17" s="18">
        <v>29.917300000000001</v>
      </c>
      <c r="AW17" s="18">
        <v>29.996600000000001</v>
      </c>
      <c r="AX17" s="18">
        <v>30.378599999999999</v>
      </c>
      <c r="AY17" s="26">
        <f t="shared" si="56"/>
        <v>0.32029999999999959</v>
      </c>
      <c r="AZ17" s="26">
        <f t="shared" si="56"/>
        <v>0.34359999999999857</v>
      </c>
      <c r="BA17" s="14">
        <f t="shared" si="56"/>
        <v>0.34299999999999997</v>
      </c>
      <c r="BB17" s="15">
        <f t="shared" si="46"/>
        <v>0.30218588495017001</v>
      </c>
      <c r="BC17" s="15">
        <f t="shared" si="47"/>
        <v>0.32166373155146427</v>
      </c>
      <c r="BD17" s="15">
        <f t="shared" si="48"/>
        <v>0.31803073937065957</v>
      </c>
      <c r="BE17" s="15">
        <f t="shared" si="49"/>
        <v>0.31396011862409795</v>
      </c>
      <c r="BF17" s="15">
        <f t="shared" si="55"/>
        <v>1.0357320696137633E-2</v>
      </c>
      <c r="BG17" s="15">
        <f t="shared" si="51"/>
        <v>1.0727409200264096E-4</v>
      </c>
      <c r="BI17" s="101">
        <v>60</v>
      </c>
      <c r="BJ17" s="11">
        <v>50</v>
      </c>
    </row>
    <row r="18" spans="1:62" x14ac:dyDescent="0.2">
      <c r="D18" s="25"/>
      <c r="I18" s="19"/>
      <c r="J18" s="19"/>
      <c r="K18" s="19"/>
      <c r="L18" s="19"/>
      <c r="M18" s="34" t="s">
        <v>45</v>
      </c>
      <c r="N18" s="34">
        <f>SUM(N10:N17)</f>
        <v>121.67041691903941</v>
      </c>
      <c r="X18" s="19"/>
      <c r="Y18" s="19"/>
      <c r="Z18" s="19"/>
      <c r="AA18" s="19"/>
      <c r="AB18" s="34" t="s">
        <v>45</v>
      </c>
      <c r="AC18" s="34">
        <f>SUM(AC10:AC17)</f>
        <v>55.148968462338608</v>
      </c>
      <c r="AM18" s="19"/>
      <c r="AN18" s="19"/>
      <c r="AO18" s="19"/>
      <c r="AP18" s="19"/>
      <c r="AQ18" s="34" t="s">
        <v>45</v>
      </c>
      <c r="AR18" s="34">
        <f>SUM(AR10:AR17)</f>
        <v>0.29466290358078734</v>
      </c>
      <c r="BB18" s="19"/>
      <c r="BC18" s="19"/>
      <c r="BD18" s="19"/>
      <c r="BE18" s="19"/>
      <c r="BF18" s="34" t="s">
        <v>45</v>
      </c>
      <c r="BG18" s="34">
        <f>SUM(BG10:BG17)</f>
        <v>4.4031945958926288E-2</v>
      </c>
    </row>
    <row r="19" spans="1:62" x14ac:dyDescent="0.2">
      <c r="M19" s="49" t="s">
        <v>44</v>
      </c>
      <c r="N19" s="35">
        <f>N10/N18</f>
        <v>0.81673429124038943</v>
      </c>
      <c r="AB19" s="49" t="s">
        <v>44</v>
      </c>
      <c r="AC19" s="35">
        <f>AC10/AC18</f>
        <v>0.76909002669793425</v>
      </c>
      <c r="AQ19" s="49" t="s">
        <v>44</v>
      </c>
      <c r="AR19" s="35">
        <f>AR10/AR18</f>
        <v>0.40376429806398473</v>
      </c>
      <c r="BF19" s="49" t="s">
        <v>44</v>
      </c>
      <c r="BG19" s="35">
        <f>BG10/BG18</f>
        <v>0.18696622157430001</v>
      </c>
    </row>
    <row r="20" spans="1:62" x14ac:dyDescent="0.2">
      <c r="M20" s="120" t="s">
        <v>88</v>
      </c>
      <c r="AB20" s="28"/>
      <c r="AC20" s="30"/>
      <c r="AQ20" s="28"/>
      <c r="AR20" s="30"/>
      <c r="BF20" s="28"/>
      <c r="BG20" s="30"/>
    </row>
    <row r="21" spans="1:62" x14ac:dyDescent="0.2">
      <c r="L21" s="28"/>
      <c r="M21" s="49" t="s">
        <v>44</v>
      </c>
      <c r="N21" s="49">
        <v>0.65300000000000002</v>
      </c>
      <c r="O21" s="28"/>
      <c r="AB21" s="28"/>
      <c r="AC21" s="28"/>
      <c r="AQ21" s="28"/>
      <c r="AR21" s="28"/>
      <c r="BF21" s="28"/>
      <c r="BG21" s="28"/>
    </row>
    <row r="22" spans="1:62" x14ac:dyDescent="0.2">
      <c r="L22" s="28"/>
      <c r="O22" s="28"/>
      <c r="AB22" s="30"/>
      <c r="AC22" s="30"/>
      <c r="AQ22" s="30"/>
      <c r="AR22" s="30"/>
      <c r="BF22" s="30"/>
      <c r="BG22" s="30"/>
    </row>
    <row r="23" spans="1:62" x14ac:dyDescent="0.2">
      <c r="L23" s="28"/>
      <c r="M23" s="125"/>
      <c r="N23" s="125"/>
      <c r="O23" s="28"/>
      <c r="AB23" s="125"/>
      <c r="AC23" s="125"/>
      <c r="AQ23" s="125"/>
      <c r="AR23" s="125"/>
      <c r="BF23" s="125"/>
      <c r="BG23" s="125"/>
    </row>
    <row r="24" spans="1:62" x14ac:dyDescent="0.2">
      <c r="L24" s="29"/>
      <c r="M24" s="29"/>
      <c r="N24" s="29"/>
      <c r="O24" s="29"/>
      <c r="AB24" s="30"/>
      <c r="AC24" s="30"/>
      <c r="AQ24" s="30"/>
      <c r="AR24" s="30"/>
      <c r="BF24" s="30"/>
      <c r="BG24" s="30"/>
    </row>
    <row r="25" spans="1:62" x14ac:dyDescent="0.2">
      <c r="L25" s="29"/>
      <c r="M25" s="29"/>
      <c r="N25" s="29"/>
      <c r="O25" s="29"/>
      <c r="AB25" s="30"/>
      <c r="AC25" s="30"/>
      <c r="AQ25" s="30"/>
      <c r="AR25" s="30"/>
      <c r="BF25" s="30"/>
      <c r="BG25" s="30"/>
    </row>
    <row r="26" spans="1:62" x14ac:dyDescent="0.2">
      <c r="L26" s="29"/>
      <c r="M26" s="29"/>
      <c r="N26" s="29"/>
      <c r="O26" s="29"/>
      <c r="AB26" s="30"/>
      <c r="AC26" s="30"/>
      <c r="AQ26" s="30"/>
      <c r="AR26" s="30"/>
      <c r="BF26" s="30"/>
      <c r="BG26" s="30"/>
    </row>
    <row r="27" spans="1:62" x14ac:dyDescent="0.2">
      <c r="L27" s="29"/>
      <c r="M27" s="29"/>
      <c r="N27" s="29"/>
      <c r="O27" s="29"/>
      <c r="AB27" s="30"/>
      <c r="AC27" s="30"/>
      <c r="AQ27" s="30"/>
      <c r="AR27" s="30"/>
      <c r="BF27" s="30"/>
      <c r="BG27" s="30"/>
    </row>
    <row r="28" spans="1:62" x14ac:dyDescent="0.2">
      <c r="L28" s="30"/>
      <c r="M28" s="30"/>
      <c r="N28" s="30"/>
      <c r="O28" s="30"/>
      <c r="AB28" s="30"/>
      <c r="AC28" s="30"/>
      <c r="AQ28" s="30"/>
      <c r="AR28" s="30"/>
      <c r="BF28" s="30"/>
      <c r="BG28" s="30"/>
    </row>
    <row r="29" spans="1:62" x14ac:dyDescent="0.2">
      <c r="AB29" s="30"/>
      <c r="AC29" s="30"/>
      <c r="AQ29" s="30"/>
      <c r="AR29" s="30"/>
      <c r="BF29" s="30"/>
      <c r="BG29" s="30"/>
    </row>
    <row r="30" spans="1:62" x14ac:dyDescent="0.2">
      <c r="AB30" s="30"/>
      <c r="AC30" s="30"/>
      <c r="AQ30" s="30"/>
      <c r="AR30" s="30"/>
      <c r="BF30" s="30"/>
      <c r="BG30" s="30"/>
    </row>
    <row r="31" spans="1:62" x14ac:dyDescent="0.2">
      <c r="AB31" s="30"/>
      <c r="AC31" s="30"/>
      <c r="AQ31" s="30"/>
      <c r="AR31" s="30"/>
      <c r="BF31" s="30"/>
      <c r="BG31" s="30"/>
    </row>
    <row r="32" spans="1:62" x14ac:dyDescent="0.2">
      <c r="AB32" s="30"/>
      <c r="AC32" s="30"/>
      <c r="AQ32" s="30"/>
      <c r="AR32" s="30"/>
      <c r="BF32" s="30"/>
      <c r="BG32" s="30"/>
    </row>
    <row r="33" spans="1:59" x14ac:dyDescent="0.2">
      <c r="AB33" s="30"/>
      <c r="AC33" s="30"/>
      <c r="AQ33" s="30"/>
      <c r="AR33" s="30"/>
      <c r="BF33" s="30"/>
      <c r="BG33" s="30"/>
    </row>
    <row r="36" spans="1:59" x14ac:dyDescent="0.2">
      <c r="A36" s="51" t="s">
        <v>52</v>
      </c>
      <c r="B36" s="51" t="s">
        <v>2</v>
      </c>
      <c r="C36" s="51" t="s">
        <v>48</v>
      </c>
      <c r="D36" s="51" t="s">
        <v>53</v>
      </c>
      <c r="E36" s="51" t="s">
        <v>54</v>
      </c>
      <c r="F36" s="51" t="s">
        <v>55</v>
      </c>
      <c r="G36" s="51" t="s">
        <v>56</v>
      </c>
      <c r="H36" s="51" t="s">
        <v>57</v>
      </c>
    </row>
    <row r="37" spans="1:59" x14ac:dyDescent="0.2">
      <c r="A37" s="145" t="s">
        <v>51</v>
      </c>
      <c r="B37" s="55" t="s">
        <v>3</v>
      </c>
      <c r="C37" s="52" t="s">
        <v>49</v>
      </c>
      <c r="D37" s="53">
        <f>AC18</f>
        <v>55.148968462338608</v>
      </c>
      <c r="E37" s="143">
        <f>N21</f>
        <v>0.65300000000000002</v>
      </c>
      <c r="F37" s="54">
        <f>AC19</f>
        <v>0.76909002669793425</v>
      </c>
      <c r="G37" s="52" t="str">
        <f>IF(F37&lt; $N$21,"Si", "No")</f>
        <v>No</v>
      </c>
      <c r="H37" s="52" t="str">
        <f>IF(F37&lt; $N$21,"Si", "No")</f>
        <v>No</v>
      </c>
    </row>
    <row r="38" spans="1:59" x14ac:dyDescent="0.2">
      <c r="A38" s="145"/>
      <c r="B38" s="55" t="s">
        <v>9</v>
      </c>
      <c r="C38" s="52" t="s">
        <v>50</v>
      </c>
      <c r="D38" s="53">
        <f>BG18</f>
        <v>4.4031945958926288E-2</v>
      </c>
      <c r="E38" s="143"/>
      <c r="F38" s="54">
        <f>BG19</f>
        <v>0.18696622157430001</v>
      </c>
      <c r="G38" s="52" t="str">
        <f t="shared" ref="G38:G40" si="57">IF(F38&lt; $N$21,"Si", "No")</f>
        <v>Si</v>
      </c>
      <c r="H38" s="52" t="str">
        <f t="shared" ref="H38:H40" si="58">IF(F38&lt; $N$21,"Si", "No")</f>
        <v>Si</v>
      </c>
    </row>
    <row r="39" spans="1:59" x14ac:dyDescent="0.2">
      <c r="A39" s="156" t="s">
        <v>47</v>
      </c>
      <c r="B39" s="55" t="s">
        <v>3</v>
      </c>
      <c r="C39" s="52" t="s">
        <v>49</v>
      </c>
      <c r="D39" s="53">
        <f>N18</f>
        <v>121.67041691903941</v>
      </c>
      <c r="E39" s="143"/>
      <c r="F39" s="54">
        <f>N19</f>
        <v>0.81673429124038943</v>
      </c>
      <c r="G39" s="52" t="str">
        <f t="shared" si="57"/>
        <v>No</v>
      </c>
      <c r="H39" s="52" t="str">
        <f t="shared" si="58"/>
        <v>No</v>
      </c>
    </row>
    <row r="40" spans="1:59" x14ac:dyDescent="0.2">
      <c r="A40" s="157"/>
      <c r="B40" s="55" t="s">
        <v>9</v>
      </c>
      <c r="C40" s="52" t="s">
        <v>50</v>
      </c>
      <c r="D40" s="53">
        <f>AR18</f>
        <v>0.29466290358078734</v>
      </c>
      <c r="E40" s="143"/>
      <c r="F40" s="54">
        <f>AR19</f>
        <v>0.40376429806398473</v>
      </c>
      <c r="G40" s="52" t="str">
        <f t="shared" si="57"/>
        <v>Si</v>
      </c>
      <c r="H40" s="52" t="str">
        <f t="shared" si="58"/>
        <v>Si</v>
      </c>
    </row>
  </sheetData>
  <mergeCells count="59">
    <mergeCell ref="U3:W3"/>
    <mergeCell ref="U4:W4"/>
    <mergeCell ref="U5:W5"/>
    <mergeCell ref="U6:W6"/>
    <mergeCell ref="U7:W7"/>
    <mergeCell ref="AY6:BA6"/>
    <mergeCell ref="AY7:BA7"/>
    <mergeCell ref="AM1:AO1"/>
    <mergeCell ref="X1:Z1"/>
    <mergeCell ref="AE1:AE17"/>
    <mergeCell ref="AG1:AI1"/>
    <mergeCell ref="AJ1:AL1"/>
    <mergeCell ref="AJ3:AL3"/>
    <mergeCell ref="AJ4:AL4"/>
    <mergeCell ref="BF2:BF9"/>
    <mergeCell ref="F8:H8"/>
    <mergeCell ref="I8:K9"/>
    <mergeCell ref="U8:W8"/>
    <mergeCell ref="X8:Z9"/>
    <mergeCell ref="AJ8:AL8"/>
    <mergeCell ref="AM8:AO9"/>
    <mergeCell ref="AY8:BA8"/>
    <mergeCell ref="BB8:BD9"/>
    <mergeCell ref="AT1:AT17"/>
    <mergeCell ref="AV1:AX1"/>
    <mergeCell ref="AY1:BA1"/>
    <mergeCell ref="BB1:BD1"/>
    <mergeCell ref="L2:L9"/>
    <mergeCell ref="U1:W1"/>
    <mergeCell ref="AY5:BA5"/>
    <mergeCell ref="R1:T1"/>
    <mergeCell ref="A1:A17"/>
    <mergeCell ref="C1:E1"/>
    <mergeCell ref="F1:H1"/>
    <mergeCell ref="I1:K1"/>
    <mergeCell ref="P1:P17"/>
    <mergeCell ref="N2:N9"/>
    <mergeCell ref="M2:M9"/>
    <mergeCell ref="F3:H3"/>
    <mergeCell ref="F4:H4"/>
    <mergeCell ref="F5:H5"/>
    <mergeCell ref="F6:H6"/>
    <mergeCell ref="F7:H7"/>
    <mergeCell ref="E37:E40"/>
    <mergeCell ref="A37:A38"/>
    <mergeCell ref="A39:A40"/>
    <mergeCell ref="BG2:BG9"/>
    <mergeCell ref="AC2:AC9"/>
    <mergeCell ref="AR2:AR9"/>
    <mergeCell ref="AA2:AA9"/>
    <mergeCell ref="AB2:AB9"/>
    <mergeCell ref="AP2:AP9"/>
    <mergeCell ref="AQ2:AQ9"/>
    <mergeCell ref="AY3:BA3"/>
    <mergeCell ref="AY4:BA4"/>
    <mergeCell ref="AJ5:AL5"/>
    <mergeCell ref="AJ6:AL6"/>
    <mergeCell ref="AJ7:AL7"/>
    <mergeCell ref="BE2:BE9"/>
  </mergeCells>
  <pageMargins left="0.7" right="0.7" top="0.75" bottom="0.75" header="0.3" footer="0.3"/>
  <pageSetup orientation="portrait" horizontalDpi="0" verticalDpi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D32"/>
  <sheetViews>
    <sheetView topLeftCell="A5" zoomScale="59" zoomScaleNormal="133" zoomScalePageLayoutView="133" workbookViewId="0">
      <selection activeCell="Y57" sqref="Y57"/>
    </sheetView>
  </sheetViews>
  <sheetFormatPr baseColWidth="10" defaultRowHeight="16" x14ac:dyDescent="0.2"/>
  <cols>
    <col min="3" max="3" width="11.6640625" bestFit="1" customWidth="1"/>
    <col min="4" max="4" width="12.6640625" customWidth="1"/>
    <col min="5" max="5" width="13.1640625" customWidth="1"/>
    <col min="6" max="6" width="11.6640625" bestFit="1" customWidth="1"/>
    <col min="7" max="9" width="11" bestFit="1" customWidth="1"/>
    <col min="10" max="13" width="11" customWidth="1"/>
    <col min="16" max="17" width="12" customWidth="1"/>
    <col min="18" max="18" width="13.1640625" customWidth="1"/>
  </cols>
  <sheetData>
    <row r="2" spans="2:30" x14ac:dyDescent="0.2">
      <c r="Y2" s="30"/>
      <c r="Z2" s="30"/>
    </row>
    <row r="3" spans="2:30" ht="16" customHeight="1" x14ac:dyDescent="0.2">
      <c r="B3" s="202" t="s">
        <v>81</v>
      </c>
      <c r="C3" s="202"/>
      <c r="D3" s="202"/>
      <c r="E3" s="202"/>
      <c r="F3" s="201" t="s">
        <v>41</v>
      </c>
      <c r="G3" s="201"/>
      <c r="H3" s="201"/>
      <c r="I3" s="201"/>
      <c r="J3" s="201" t="s">
        <v>71</v>
      </c>
      <c r="K3" s="201"/>
      <c r="L3" s="201"/>
      <c r="M3" s="201"/>
      <c r="N3" s="201" t="s">
        <v>85</v>
      </c>
      <c r="O3" s="201"/>
      <c r="P3" s="201"/>
      <c r="Q3" s="201"/>
      <c r="R3" s="110"/>
      <c r="S3" s="110"/>
      <c r="T3" s="110"/>
      <c r="U3" s="110"/>
      <c r="V3" s="110"/>
      <c r="W3" s="110"/>
      <c r="X3" s="110"/>
      <c r="Y3" s="117"/>
      <c r="Z3" s="117"/>
      <c r="AB3" s="61" t="s">
        <v>86</v>
      </c>
      <c r="AC3" s="61" t="s">
        <v>87</v>
      </c>
      <c r="AD3" s="61" t="s">
        <v>92</v>
      </c>
    </row>
    <row r="4" spans="2:30" ht="32" x14ac:dyDescent="0.2">
      <c r="B4" s="103" t="s">
        <v>52</v>
      </c>
      <c r="C4" s="103" t="s">
        <v>48</v>
      </c>
      <c r="D4" s="104" t="s">
        <v>46</v>
      </c>
      <c r="E4" s="104" t="s">
        <v>82</v>
      </c>
      <c r="F4" s="105" t="s">
        <v>77</v>
      </c>
      <c r="G4" s="105" t="s">
        <v>78</v>
      </c>
      <c r="H4" s="105" t="s">
        <v>79</v>
      </c>
      <c r="I4" s="105" t="s">
        <v>80</v>
      </c>
      <c r="J4" s="105" t="s">
        <v>77</v>
      </c>
      <c r="K4" s="105" t="s">
        <v>78</v>
      </c>
      <c r="L4" s="105" t="s">
        <v>79</v>
      </c>
      <c r="M4" s="105" t="s">
        <v>80</v>
      </c>
      <c r="N4" s="105" t="s">
        <v>77</v>
      </c>
      <c r="O4" s="105" t="s">
        <v>78</v>
      </c>
      <c r="P4" s="105" t="s">
        <v>79</v>
      </c>
      <c r="Q4" s="105" t="s">
        <v>80</v>
      </c>
      <c r="R4" s="110"/>
      <c r="S4" s="110"/>
      <c r="T4" s="110"/>
      <c r="U4" s="110"/>
      <c r="V4" s="110"/>
      <c r="W4" s="110"/>
      <c r="X4" s="110"/>
      <c r="Y4" s="117"/>
      <c r="Z4" s="117"/>
      <c r="AB4" s="101">
        <v>1</v>
      </c>
      <c r="AC4" s="101">
        <v>26</v>
      </c>
      <c r="AD4" s="101">
        <v>1</v>
      </c>
    </row>
    <row r="5" spans="2:30" x14ac:dyDescent="0.2">
      <c r="B5" s="101" t="s">
        <v>59</v>
      </c>
      <c r="C5" s="101" t="s">
        <v>60</v>
      </c>
      <c r="D5" s="148">
        <v>60</v>
      </c>
      <c r="E5" s="135" t="s">
        <v>60</v>
      </c>
      <c r="F5" s="134">
        <v>159.67144147556897</v>
      </c>
      <c r="G5" s="134">
        <v>83.888273791394525</v>
      </c>
      <c r="H5" s="134">
        <v>57.736872729009434</v>
      </c>
      <c r="I5" s="134">
        <v>10.514826560531814</v>
      </c>
      <c r="J5" s="106">
        <f>(($F$6-F5)/$F$6)*100</f>
        <v>-24.805075363907996</v>
      </c>
      <c r="K5" s="106">
        <f>($G$6-G5)*100/$G$6</f>
        <v>-25.616068385256256</v>
      </c>
      <c r="L5" s="106">
        <f>($H$6-H5)*100/$H$6</f>
        <v>-23.00333279900757</v>
      </c>
      <c r="M5" s="106">
        <f>($I$6-I5)*100/$I$6</f>
        <v>-21.069950447395435</v>
      </c>
      <c r="N5" s="134">
        <v>27.193326864336012</v>
      </c>
      <c r="O5" s="134">
        <v>14.231088612948296</v>
      </c>
      <c r="P5" s="134">
        <v>9.4835830593705825</v>
      </c>
      <c r="Q5" s="134">
        <v>1.0729599257757962</v>
      </c>
      <c r="R5" s="110"/>
      <c r="S5" s="110"/>
      <c r="T5" s="110"/>
      <c r="U5" s="110"/>
      <c r="V5" s="110"/>
      <c r="W5" s="110"/>
      <c r="X5" s="110"/>
      <c r="Y5" s="117"/>
      <c r="Z5" s="117"/>
      <c r="AB5" s="101">
        <v>2</v>
      </c>
      <c r="AC5" s="101">
        <v>60</v>
      </c>
      <c r="AD5" s="101">
        <v>5</v>
      </c>
    </row>
    <row r="6" spans="2:30" x14ac:dyDescent="0.2">
      <c r="B6" s="101" t="s">
        <v>60</v>
      </c>
      <c r="C6" s="101" t="s">
        <v>60</v>
      </c>
      <c r="D6" s="148"/>
      <c r="E6" s="136" t="s">
        <v>60</v>
      </c>
      <c r="F6" s="14">
        <v>127.93665723128426</v>
      </c>
      <c r="G6" s="134">
        <v>66.781483348224754</v>
      </c>
      <c r="H6" s="134">
        <v>46.93927507098838</v>
      </c>
      <c r="I6" s="134">
        <v>8.684918529887792</v>
      </c>
      <c r="J6" s="106">
        <f>($F$6-F6)*100/$F$6</f>
        <v>0</v>
      </c>
      <c r="K6" s="106">
        <f t="shared" ref="K6:K10" si="0">($G$6-G6)*100/$G$6</f>
        <v>0</v>
      </c>
      <c r="L6" s="106">
        <f t="shared" ref="L6:L10" si="1">($H$6-H6)*100/$H$6</f>
        <v>0</v>
      </c>
      <c r="M6" s="106">
        <f t="shared" ref="M6:M10" si="2">($I$6-I6)*100/$I$6</f>
        <v>0</v>
      </c>
      <c r="N6" s="14">
        <v>3.4826933631777233</v>
      </c>
      <c r="O6" s="134">
        <v>1.4081660691696671</v>
      </c>
      <c r="P6" s="134">
        <v>2.1255377685801427</v>
      </c>
      <c r="Q6" s="134">
        <v>0.25121784883677328</v>
      </c>
      <c r="R6" s="110"/>
      <c r="S6" s="110"/>
      <c r="T6" s="110"/>
      <c r="U6" s="110"/>
      <c r="V6" s="110"/>
      <c r="W6" s="110"/>
      <c r="X6" s="110"/>
      <c r="Y6" s="117"/>
      <c r="Z6" s="117"/>
      <c r="AB6" s="101">
        <v>3</v>
      </c>
      <c r="AD6" s="101">
        <v>10</v>
      </c>
    </row>
    <row r="7" spans="2:30" x14ac:dyDescent="0.2">
      <c r="B7" s="101" t="s">
        <v>51</v>
      </c>
      <c r="C7" s="101" t="s">
        <v>49</v>
      </c>
      <c r="D7" s="148"/>
      <c r="E7" s="203">
        <v>0.05</v>
      </c>
      <c r="F7" s="134">
        <v>61.141139669315614</v>
      </c>
      <c r="G7" s="134">
        <v>32.771536594204889</v>
      </c>
      <c r="H7" s="134">
        <v>22.850807889996275</v>
      </c>
      <c r="I7" s="134">
        <v>4.2255350089820602</v>
      </c>
      <c r="J7" s="106">
        <f>($F$6-F7)*100/$F$6</f>
        <v>52.209834935123801</v>
      </c>
      <c r="K7" s="106">
        <f t="shared" si="0"/>
        <v>50.927210730972703</v>
      </c>
      <c r="L7" s="106">
        <f t="shared" si="1"/>
        <v>51.318362170191236</v>
      </c>
      <c r="M7" s="106">
        <f t="shared" si="2"/>
        <v>51.346290763228914</v>
      </c>
      <c r="N7" s="134">
        <v>6.5126432135549646</v>
      </c>
      <c r="O7" s="134">
        <v>2.2426373591540241</v>
      </c>
      <c r="P7" s="134">
        <v>2.1594791920008527</v>
      </c>
      <c r="Q7" s="134">
        <v>0.30324513237966877</v>
      </c>
      <c r="R7" s="110"/>
      <c r="S7" s="110"/>
      <c r="T7" s="110"/>
      <c r="U7" s="110"/>
      <c r="V7" s="110"/>
      <c r="W7" s="110"/>
      <c r="X7" s="110"/>
      <c r="Y7" s="117"/>
      <c r="Z7" s="117"/>
      <c r="AB7" s="101">
        <v>24</v>
      </c>
    </row>
    <row r="8" spans="2:30" x14ac:dyDescent="0.2">
      <c r="B8" s="101" t="s">
        <v>51</v>
      </c>
      <c r="C8" s="101" t="s">
        <v>50</v>
      </c>
      <c r="D8" s="148"/>
      <c r="E8" s="204"/>
      <c r="F8" s="134">
        <v>86.450299999999999</v>
      </c>
      <c r="G8" s="134">
        <v>47.8125</v>
      </c>
      <c r="H8" s="134">
        <v>33.370100000000001</v>
      </c>
      <c r="I8" s="134">
        <v>5.5330000000000004</v>
      </c>
      <c r="J8" s="106">
        <f t="shared" ref="J8:J10" si="3">($F$6-F8)*100/$F$6</f>
        <v>32.427263717141756</v>
      </c>
      <c r="K8" s="106">
        <f t="shared" si="0"/>
        <v>28.404555270677445</v>
      </c>
      <c r="L8" s="106">
        <f t="shared" si="1"/>
        <v>28.907934880688089</v>
      </c>
      <c r="M8" s="106">
        <f t="shared" si="2"/>
        <v>36.291860643723432</v>
      </c>
      <c r="N8" s="134">
        <v>13.4190306891</v>
      </c>
      <c r="O8" s="134">
        <v>7.3633402962299996</v>
      </c>
      <c r="P8" s="134">
        <v>5.0826977627399996</v>
      </c>
      <c r="Q8" s="134">
        <v>0.68805926819399998</v>
      </c>
      <c r="R8" s="110"/>
      <c r="S8" s="110"/>
      <c r="T8" s="110"/>
      <c r="U8" s="110"/>
      <c r="V8" s="110"/>
      <c r="W8" s="110"/>
      <c r="X8" s="110"/>
      <c r="Y8" s="117"/>
      <c r="Z8" s="117"/>
    </row>
    <row r="9" spans="2:30" x14ac:dyDescent="0.2">
      <c r="B9" s="101" t="s">
        <v>47</v>
      </c>
      <c r="C9" s="101" t="s">
        <v>49</v>
      </c>
      <c r="D9" s="148"/>
      <c r="E9" s="204"/>
      <c r="F9" s="134">
        <v>70.91037071333578</v>
      </c>
      <c r="G9" s="134">
        <v>36.817900000000002</v>
      </c>
      <c r="H9" s="134">
        <v>26.480899999999998</v>
      </c>
      <c r="I9" s="134">
        <v>4.5595275003429379</v>
      </c>
      <c r="J9" s="106">
        <f t="shared" si="3"/>
        <v>44.573844394618028</v>
      </c>
      <c r="K9" s="106">
        <f t="shared" si="0"/>
        <v>44.868100925495945</v>
      </c>
      <c r="L9" s="106">
        <f t="shared" si="1"/>
        <v>43.584769982170066</v>
      </c>
      <c r="M9" s="106">
        <f t="shared" si="2"/>
        <v>47.500630148089066</v>
      </c>
      <c r="N9" s="134">
        <v>9.9685706963081895</v>
      </c>
      <c r="O9" s="134">
        <v>3.8795837760549832</v>
      </c>
      <c r="P9" s="134">
        <v>2.1597425221366433</v>
      </c>
      <c r="Q9" s="134">
        <v>0.35477408022104562</v>
      </c>
      <c r="R9" s="110"/>
      <c r="S9" s="110"/>
      <c r="T9" s="110"/>
      <c r="U9" s="110"/>
      <c r="V9" s="110"/>
      <c r="W9" s="110"/>
      <c r="X9" s="110"/>
      <c r="Y9" s="117"/>
      <c r="Z9" s="117"/>
      <c r="AB9" s="139"/>
    </row>
    <row r="10" spans="2:30" x14ac:dyDescent="0.2">
      <c r="B10" s="101" t="s">
        <v>47</v>
      </c>
      <c r="C10" s="101" t="s">
        <v>50</v>
      </c>
      <c r="D10" s="148"/>
      <c r="E10" s="205"/>
      <c r="F10" s="134">
        <v>89.394300000000001</v>
      </c>
      <c r="G10" s="134">
        <v>48.959299999999999</v>
      </c>
      <c r="H10" s="134">
        <v>34.028790000000001</v>
      </c>
      <c r="I10" s="134">
        <v>5.6971999999999996</v>
      </c>
      <c r="J10" s="106">
        <f t="shared" si="3"/>
        <v>30.126124963236514</v>
      </c>
      <c r="K10" s="106">
        <f t="shared" si="0"/>
        <v>26.687312791920068</v>
      </c>
      <c r="L10" s="106">
        <f t="shared" si="1"/>
        <v>27.504653728595663</v>
      </c>
      <c r="M10" s="106">
        <f t="shared" si="2"/>
        <v>34.40122690392576</v>
      </c>
      <c r="N10" s="134">
        <v>15.433098360500001</v>
      </c>
      <c r="O10" s="134">
        <v>6.5943915576599998</v>
      </c>
      <c r="P10" s="134">
        <v>4.2489141405200002</v>
      </c>
      <c r="Q10" s="134">
        <v>0.54577700057400003</v>
      </c>
      <c r="R10" s="110"/>
      <c r="S10" s="110"/>
      <c r="T10" s="110"/>
      <c r="U10" s="110"/>
      <c r="V10" s="110"/>
      <c r="W10" s="110"/>
      <c r="X10" s="110"/>
      <c r="Y10" s="117"/>
      <c r="Z10" s="117"/>
    </row>
    <row r="11" spans="2:30" ht="16" customHeight="1" x14ac:dyDescent="0.2">
      <c r="B11" s="101" t="s">
        <v>59</v>
      </c>
      <c r="C11" s="101" t="s">
        <v>60</v>
      </c>
      <c r="D11" s="206" t="s">
        <v>84</v>
      </c>
      <c r="E11" s="135" t="s">
        <v>60</v>
      </c>
      <c r="F11" s="134">
        <v>137.26961994618819</v>
      </c>
      <c r="G11" s="134">
        <v>73.689435815996703</v>
      </c>
      <c r="H11" s="134">
        <v>49.724717737489762</v>
      </c>
      <c r="I11" s="134">
        <v>6.5289822900416619</v>
      </c>
      <c r="J11" s="106">
        <f>($F$12-F11)*100/$F$12</f>
        <v>-14.390528054773066</v>
      </c>
      <c r="K11" s="106">
        <f>($G$12-G11)*100/$G$12</f>
        <v>-13.148528125855652</v>
      </c>
      <c r="L11" s="106">
        <f>($H$12-H11)*100/$H$12</f>
        <v>-11.721946833320118</v>
      </c>
      <c r="M11" s="106">
        <f>($I$12-I11)*100/$I$12</f>
        <v>-13.868642355236799</v>
      </c>
      <c r="N11" s="134">
        <v>3.1020387150789315</v>
      </c>
      <c r="O11" s="134">
        <v>2.4335422265067912</v>
      </c>
      <c r="P11" s="15">
        <v>1.3059741000905563</v>
      </c>
      <c r="Q11" s="134">
        <v>0.18738498032831033</v>
      </c>
      <c r="R11" s="110"/>
      <c r="S11" s="110"/>
      <c r="T11" s="110"/>
      <c r="U11" s="110"/>
      <c r="V11" s="110"/>
      <c r="W11" s="110"/>
      <c r="X11" s="110"/>
      <c r="Y11" s="117"/>
      <c r="Z11" s="117"/>
    </row>
    <row r="12" spans="2:30" x14ac:dyDescent="0.2">
      <c r="B12" s="101" t="s">
        <v>60</v>
      </c>
      <c r="C12" s="101" t="s">
        <v>60</v>
      </c>
      <c r="D12" s="207"/>
      <c r="E12" s="135" t="s">
        <v>60</v>
      </c>
      <c r="F12" s="134">
        <v>120.00086220465739</v>
      </c>
      <c r="G12" s="134">
        <v>65.126287576654633</v>
      </c>
      <c r="H12" s="134">
        <v>44.507564670059786</v>
      </c>
      <c r="I12" s="134">
        <v>5.7337842578935385</v>
      </c>
      <c r="J12" s="106">
        <f t="shared" ref="J12:J16" si="4">($F$12-F12)*100/$F$12</f>
        <v>0</v>
      </c>
      <c r="K12" s="106">
        <f t="shared" ref="K12:K16" si="5">($G$12-G12)*100/$G$12</f>
        <v>0</v>
      </c>
      <c r="L12" s="106">
        <f t="shared" ref="L12:L16" si="6">($H$12-H12)*100/$H$12</f>
        <v>0</v>
      </c>
      <c r="M12" s="106">
        <f t="shared" ref="M12:M16" si="7">($I$12-I12)*100/$I$12</f>
        <v>0</v>
      </c>
      <c r="N12" s="134">
        <v>3.4050244161128322</v>
      </c>
      <c r="O12" s="134">
        <v>3.5856149019487136</v>
      </c>
      <c r="P12" s="134">
        <v>0.86240077006028437</v>
      </c>
      <c r="Q12" s="134">
        <v>0.28211153881266582</v>
      </c>
      <c r="R12" s="110"/>
      <c r="S12" s="110"/>
      <c r="T12" s="110"/>
      <c r="U12" s="110"/>
      <c r="V12" s="110"/>
      <c r="W12" s="110"/>
      <c r="X12" s="110"/>
      <c r="Y12" s="117"/>
      <c r="Z12" s="117"/>
    </row>
    <row r="13" spans="2:30" x14ac:dyDescent="0.2">
      <c r="B13" s="101" t="s">
        <v>51</v>
      </c>
      <c r="C13" s="101" t="s">
        <v>49</v>
      </c>
      <c r="D13" s="207"/>
      <c r="E13" s="209">
        <v>0.05</v>
      </c>
      <c r="F13" s="134">
        <v>90.572475059648653</v>
      </c>
      <c r="G13" s="134">
        <v>65.403278482108021</v>
      </c>
      <c r="H13" s="134">
        <v>50.154173219619508</v>
      </c>
      <c r="I13" s="134">
        <v>6.0508803717485309</v>
      </c>
      <c r="J13" s="106">
        <f t="shared" si="4"/>
        <v>24.523479752020137</v>
      </c>
      <c r="K13" s="106">
        <f t="shared" si="5"/>
        <v>-0.42531351894941932</v>
      </c>
      <c r="L13" s="106">
        <f t="shared" si="6"/>
        <v>-12.686851305881925</v>
      </c>
      <c r="M13" s="106">
        <f t="shared" si="7"/>
        <v>-5.5303112149442164</v>
      </c>
      <c r="N13" s="134">
        <v>1.6776617282582389</v>
      </c>
      <c r="O13" s="134">
        <v>2.743189028799534</v>
      </c>
      <c r="P13" s="134">
        <v>1.1739862432134529</v>
      </c>
      <c r="Q13" s="134">
        <v>0.86990631050866707</v>
      </c>
      <c r="R13" s="110"/>
      <c r="S13" s="110"/>
      <c r="T13" s="110"/>
      <c r="U13" s="110"/>
      <c r="V13" s="110"/>
      <c r="W13" s="110"/>
      <c r="X13" s="110"/>
      <c r="Y13" s="117"/>
      <c r="Z13" s="117"/>
    </row>
    <row r="14" spans="2:30" x14ac:dyDescent="0.2">
      <c r="B14" s="101" t="s">
        <v>51</v>
      </c>
      <c r="C14" s="101" t="s">
        <v>50</v>
      </c>
      <c r="D14" s="207"/>
      <c r="E14" s="209"/>
      <c r="F14" s="134">
        <v>96.616732729615237</v>
      </c>
      <c r="G14" s="134">
        <v>65.79530597572402</v>
      </c>
      <c r="H14" s="134">
        <v>49.459911183152371</v>
      </c>
      <c r="I14" s="134">
        <v>6.7722758279338828</v>
      </c>
      <c r="J14" s="106">
        <f t="shared" si="4"/>
        <v>19.486634550309581</v>
      </c>
      <c r="K14" s="106">
        <f t="shared" si="5"/>
        <v>-1.0272632203730974</v>
      </c>
      <c r="L14" s="106">
        <f t="shared" si="6"/>
        <v>-11.12697706514602</v>
      </c>
      <c r="M14" s="106">
        <f t="shared" si="7"/>
        <v>-18.111800572382581</v>
      </c>
      <c r="N14" s="134">
        <v>6.4039304026940549</v>
      </c>
      <c r="O14" s="134">
        <v>11.021047588660874</v>
      </c>
      <c r="P14" s="134">
        <v>2.1455040026642616</v>
      </c>
      <c r="Q14" s="134">
        <v>0.26134522624272538</v>
      </c>
      <c r="R14" s="110"/>
      <c r="S14" s="110"/>
      <c r="T14" s="110"/>
      <c r="U14" s="110"/>
      <c r="V14" s="110"/>
      <c r="W14" s="110"/>
      <c r="X14" s="110"/>
      <c r="Y14" s="117"/>
      <c r="Z14" s="117"/>
    </row>
    <row r="15" spans="2:30" x14ac:dyDescent="0.2">
      <c r="B15" s="101" t="s">
        <v>47</v>
      </c>
      <c r="C15" s="101" t="s">
        <v>49</v>
      </c>
      <c r="D15" s="207"/>
      <c r="E15" s="209"/>
      <c r="F15" s="134">
        <v>63.391039859491322</v>
      </c>
      <c r="G15" s="134">
        <v>63.56129857312785</v>
      </c>
      <c r="H15" s="134">
        <v>45.793399457363385</v>
      </c>
      <c r="I15" s="134">
        <v>6.5076068579260635</v>
      </c>
      <c r="J15" s="106">
        <f t="shared" si="4"/>
        <v>47.174513003598214</v>
      </c>
      <c r="K15" s="106">
        <f t="shared" si="5"/>
        <v>2.4030066226095985</v>
      </c>
      <c r="L15" s="106">
        <f t="shared" si="6"/>
        <v>-2.8890252630887709</v>
      </c>
      <c r="M15" s="106">
        <f t="shared" si="7"/>
        <v>-13.495844371319436</v>
      </c>
      <c r="N15" s="134">
        <v>3.018748276100458</v>
      </c>
      <c r="O15" s="134">
        <v>1.1536149933472348</v>
      </c>
      <c r="P15" s="134">
        <v>0.40604270100749351</v>
      </c>
      <c r="Q15" s="134">
        <v>5.7420782366648514E-2</v>
      </c>
      <c r="R15" s="110"/>
      <c r="S15" s="110"/>
      <c r="T15" s="110"/>
      <c r="U15" s="110"/>
      <c r="V15" s="110"/>
      <c r="W15" s="110"/>
      <c r="X15" s="110"/>
      <c r="Y15" s="117"/>
      <c r="Z15" s="117"/>
    </row>
    <row r="16" spans="2:30" x14ac:dyDescent="0.2">
      <c r="B16" s="101" t="s">
        <v>47</v>
      </c>
      <c r="C16" s="101" t="s">
        <v>50</v>
      </c>
      <c r="D16" s="208"/>
      <c r="E16" s="209"/>
      <c r="F16" s="134">
        <v>69.692778183609789</v>
      </c>
      <c r="G16" s="134">
        <v>69.435073425634201</v>
      </c>
      <c r="H16" s="134">
        <v>47.561017360759642</v>
      </c>
      <c r="I16" s="134">
        <v>6.85585918474656</v>
      </c>
      <c r="J16" s="106">
        <f t="shared" si="4"/>
        <v>41.923102131757084</v>
      </c>
      <c r="K16" s="106">
        <f t="shared" si="5"/>
        <v>-6.6160470822293709</v>
      </c>
      <c r="L16" s="106">
        <f t="shared" si="6"/>
        <v>-6.8605252013573157</v>
      </c>
      <c r="M16" s="106">
        <f t="shared" si="7"/>
        <v>-19.569535168824892</v>
      </c>
      <c r="N16" s="134">
        <v>0.76597044595199093</v>
      </c>
      <c r="O16" s="134">
        <v>2.4658362999336689</v>
      </c>
      <c r="P16" s="134">
        <v>0.21591720154027072</v>
      </c>
      <c r="Q16" s="134">
        <v>1.313763078722377E-2</v>
      </c>
      <c r="R16" s="110"/>
      <c r="S16" s="110"/>
      <c r="T16" s="110"/>
      <c r="U16" s="110"/>
      <c r="V16" s="110"/>
      <c r="W16" s="110"/>
      <c r="X16" s="110"/>
      <c r="Y16" s="117"/>
      <c r="Z16" s="117"/>
    </row>
    <row r="17" spans="2:26" x14ac:dyDescent="0.2">
      <c r="B17" s="101" t="s">
        <v>51</v>
      </c>
      <c r="C17" s="101" t="s">
        <v>49</v>
      </c>
      <c r="D17" s="210">
        <v>60</v>
      </c>
      <c r="E17" s="213">
        <v>0.1</v>
      </c>
      <c r="F17" s="134">
        <v>105.24448320078035</v>
      </c>
      <c r="G17" s="134">
        <v>62.987733255945308</v>
      </c>
      <c r="H17" s="134">
        <v>43.556092232483763</v>
      </c>
      <c r="I17" s="134">
        <v>6.7952413302389658</v>
      </c>
      <c r="J17" s="106">
        <f>($F$6-F17)*100/$F$6</f>
        <v>17.737038407593321</v>
      </c>
      <c r="K17" s="106">
        <f>($G$6-G17)*100/$G$6</f>
        <v>5.6808413082071718</v>
      </c>
      <c r="L17" s="106">
        <f>($H$6-H17)*100/$H$6</f>
        <v>7.2075736861893933</v>
      </c>
      <c r="M17" s="106">
        <f>($I$6-I17)*100/$I$6</f>
        <v>21.758145377481632</v>
      </c>
      <c r="N17" s="134">
        <v>26.954876569056342</v>
      </c>
      <c r="O17" s="134">
        <v>14.560844587435922</v>
      </c>
      <c r="P17" s="134">
        <v>9.5819244961845609</v>
      </c>
      <c r="Q17" s="134">
        <v>1.0968232443089485</v>
      </c>
      <c r="R17" s="110"/>
      <c r="S17" s="110"/>
      <c r="T17" s="110"/>
      <c r="U17" s="110"/>
      <c r="V17" s="110"/>
      <c r="W17" s="110"/>
      <c r="X17" s="110"/>
      <c r="Y17" s="117"/>
      <c r="Z17" s="117"/>
    </row>
    <row r="18" spans="2:26" x14ac:dyDescent="0.2">
      <c r="B18" s="101" t="s">
        <v>51</v>
      </c>
      <c r="C18" s="101" t="s">
        <v>50</v>
      </c>
      <c r="D18" s="211"/>
      <c r="E18" s="213"/>
      <c r="F18" s="134">
        <v>123.28665544046645</v>
      </c>
      <c r="G18" s="134">
        <v>76.523721897545045</v>
      </c>
      <c r="H18" s="134">
        <v>52.414451697653952</v>
      </c>
      <c r="I18" s="134">
        <v>7.7940073069390996</v>
      </c>
      <c r="J18" s="106">
        <f t="shared" ref="J18:J20" si="8">($F$6-F18)*100/$F$6</f>
        <v>3.634612542995808</v>
      </c>
      <c r="K18" s="106">
        <f t="shared" ref="K18:K20" si="9">($G$6-G18)*100/$G$6</f>
        <v>-14.588233236031089</v>
      </c>
      <c r="L18" s="106">
        <f t="shared" ref="L18:L20" si="10">($H$6-H18)*100/$H$6</f>
        <v>-11.66438258448861</v>
      </c>
      <c r="M18" s="106">
        <f t="shared" ref="M18:M20" si="11">($I$6-I18)*100/$I$6</f>
        <v>10.258141396292439</v>
      </c>
      <c r="N18" s="134">
        <v>4.6947337977404162</v>
      </c>
      <c r="O18" s="134">
        <v>18.073082126726984</v>
      </c>
      <c r="P18" s="134">
        <v>12.348233047967469</v>
      </c>
      <c r="Q18" s="134">
        <v>1.5449075192178021</v>
      </c>
      <c r="R18" s="110"/>
      <c r="S18" s="110"/>
      <c r="T18" s="110"/>
      <c r="U18" s="110"/>
      <c r="V18" s="110"/>
      <c r="W18" s="110"/>
      <c r="X18" s="110"/>
      <c r="Y18" s="117"/>
      <c r="Z18" s="117"/>
    </row>
    <row r="19" spans="2:26" x14ac:dyDescent="0.2">
      <c r="B19" s="101" t="s">
        <v>47</v>
      </c>
      <c r="C19" s="101" t="s">
        <v>49</v>
      </c>
      <c r="D19" s="211"/>
      <c r="E19" s="213"/>
      <c r="F19" s="134">
        <v>124.5932710398484</v>
      </c>
      <c r="G19" s="134">
        <v>69.261057166586141</v>
      </c>
      <c r="H19" s="134">
        <v>48.077859474178297</v>
      </c>
      <c r="I19" s="134">
        <v>8.0225593652504532</v>
      </c>
      <c r="J19" s="106">
        <f t="shared" si="8"/>
        <v>2.6133137005382836</v>
      </c>
      <c r="K19" s="106">
        <f t="shared" si="9"/>
        <v>-3.7129660708971093</v>
      </c>
      <c r="L19" s="106">
        <f t="shared" si="10"/>
        <v>-2.4256539997006437</v>
      </c>
      <c r="M19" s="106">
        <f t="shared" si="11"/>
        <v>7.626544363748871</v>
      </c>
      <c r="N19" s="134">
        <v>8.5507555725888977</v>
      </c>
      <c r="O19" s="134">
        <v>4.6611748280531904</v>
      </c>
      <c r="P19" s="134">
        <v>2.7368061396678898</v>
      </c>
      <c r="Q19" s="134">
        <v>0.4213500269303781</v>
      </c>
      <c r="R19" s="110"/>
      <c r="S19" s="110"/>
      <c r="T19" s="110"/>
      <c r="U19" s="110"/>
      <c r="V19" s="110"/>
      <c r="W19" s="110"/>
      <c r="X19" s="110"/>
      <c r="Y19" s="117"/>
      <c r="Z19" s="117"/>
    </row>
    <row r="20" spans="2:26" x14ac:dyDescent="0.2">
      <c r="B20" s="101" t="s">
        <v>47</v>
      </c>
      <c r="C20" s="101" t="s">
        <v>50</v>
      </c>
      <c r="D20" s="212"/>
      <c r="E20" s="213"/>
      <c r="F20" s="134">
        <v>126.45284459897721</v>
      </c>
      <c r="G20" s="134">
        <v>68.254393103220551</v>
      </c>
      <c r="H20" s="134">
        <v>47.476849400399182</v>
      </c>
      <c r="I20" s="134">
        <v>7.7406324933525754</v>
      </c>
      <c r="J20" s="106">
        <f t="shared" si="8"/>
        <v>1.1598025651276858</v>
      </c>
      <c r="K20" s="106">
        <f t="shared" si="9"/>
        <v>-2.2055660957925567</v>
      </c>
      <c r="L20" s="106">
        <f t="shared" si="10"/>
        <v>-1.1452548608767479</v>
      </c>
      <c r="M20" s="106">
        <f t="shared" si="11"/>
        <v>10.872710357450142</v>
      </c>
      <c r="N20" s="134">
        <v>0.85986153787561137</v>
      </c>
      <c r="O20" s="134">
        <v>1.5339392072283071</v>
      </c>
      <c r="P20" s="134">
        <v>1.7251939333648512</v>
      </c>
      <c r="Q20" s="134">
        <v>0.41083234817518016</v>
      </c>
      <c r="R20" s="110"/>
      <c r="S20" s="110"/>
      <c r="T20" s="110"/>
      <c r="U20" s="110"/>
      <c r="V20" s="110"/>
      <c r="W20" s="110"/>
      <c r="X20" s="110"/>
      <c r="Y20" s="117"/>
      <c r="Z20" s="117"/>
    </row>
    <row r="21" spans="2:26" ht="16" customHeight="1" x14ac:dyDescent="0.2">
      <c r="B21" s="101" t="s">
        <v>51</v>
      </c>
      <c r="C21" s="101" t="s">
        <v>49</v>
      </c>
      <c r="D21" s="206" t="s">
        <v>84</v>
      </c>
      <c r="E21" s="213"/>
      <c r="F21" s="134">
        <v>70.363936493142802</v>
      </c>
      <c r="G21" s="134">
        <v>53.605312149887204</v>
      </c>
      <c r="H21" s="134">
        <v>37.8869710383224</v>
      </c>
      <c r="I21" s="134">
        <v>5.6390262124613466</v>
      </c>
      <c r="J21" s="106">
        <f>($F$12-F21)*100/$F$12</f>
        <v>41.363807559032786</v>
      </c>
      <c r="K21" s="106">
        <f>($G$12-G21)*100/$G$12</f>
        <v>17.690207526733449</v>
      </c>
      <c r="L21" s="106">
        <f>($H$12-H21)*100/$H$12</f>
        <v>14.875209822906927</v>
      </c>
      <c r="M21" s="106">
        <f>($I$12-I21)*100/$I$12</f>
        <v>1.652626627898341</v>
      </c>
      <c r="N21" s="134">
        <v>6.4878449245346763</v>
      </c>
      <c r="O21" s="134">
        <v>1.3475584733050527</v>
      </c>
      <c r="P21" s="134">
        <v>1.4474179779668019</v>
      </c>
      <c r="Q21" s="134">
        <v>0.35470891645146463</v>
      </c>
      <c r="R21" s="110"/>
      <c r="S21" s="110"/>
      <c r="T21" s="110"/>
      <c r="U21" s="110"/>
      <c r="V21" s="110"/>
      <c r="W21" s="110"/>
      <c r="X21" s="110"/>
      <c r="Y21" s="117"/>
      <c r="Z21" s="117"/>
    </row>
    <row r="22" spans="2:26" x14ac:dyDescent="0.2">
      <c r="B22" s="101" t="s">
        <v>51</v>
      </c>
      <c r="C22" s="101" t="s">
        <v>50</v>
      </c>
      <c r="D22" s="207"/>
      <c r="E22" s="213"/>
      <c r="F22" s="134">
        <v>85.47005626035444</v>
      </c>
      <c r="G22" s="134">
        <v>57.729924078472429</v>
      </c>
      <c r="H22" s="134">
        <v>40.886548424011728</v>
      </c>
      <c r="I22" s="134">
        <v>5.8482337240607265</v>
      </c>
      <c r="J22" s="106">
        <f t="shared" ref="J22:J24" si="12">($F$12-F22)*100/$F$12</f>
        <v>28.775464867420567</v>
      </c>
      <c r="K22" s="106">
        <f t="shared" ref="K22:K24" si="13">($G$12-G22)*100/$G$12</f>
        <v>11.356955498924412</v>
      </c>
      <c r="L22" s="106">
        <f t="shared" ref="L22:L24" si="14">($H$12-H22)*100/$H$12</f>
        <v>8.1357321455152842</v>
      </c>
      <c r="M22" s="106">
        <f t="shared" ref="M22:M24" si="15">($I$12-I22)*100/$I$12</f>
        <v>-1.996054630231834</v>
      </c>
      <c r="N22" s="134">
        <v>2.7852309166703559</v>
      </c>
      <c r="O22" s="134">
        <v>1.708541349125533</v>
      </c>
      <c r="P22" s="134">
        <v>0.94046443533353052</v>
      </c>
      <c r="Q22" s="134">
        <v>0.22229028212786453</v>
      </c>
      <c r="R22" s="110"/>
      <c r="S22" s="110"/>
      <c r="T22" s="110"/>
      <c r="U22" s="110"/>
      <c r="V22" s="110"/>
      <c r="W22" s="110"/>
      <c r="X22" s="110"/>
      <c r="Y22" s="117"/>
      <c r="Z22" s="117"/>
    </row>
    <row r="23" spans="2:26" ht="16" customHeight="1" x14ac:dyDescent="0.2">
      <c r="B23" s="101" t="s">
        <v>47</v>
      </c>
      <c r="C23" s="101" t="s">
        <v>49</v>
      </c>
      <c r="D23" s="207"/>
      <c r="E23" s="213"/>
      <c r="F23" s="134">
        <v>73.155629126712128</v>
      </c>
      <c r="G23" s="134">
        <v>56.754113784197322</v>
      </c>
      <c r="H23" s="134">
        <v>39.361844722433489</v>
      </c>
      <c r="I23" s="134">
        <v>6.1887976834509439</v>
      </c>
      <c r="J23" s="134">
        <f t="shared" si="12"/>
        <v>39.037413746288181</v>
      </c>
      <c r="K23" s="106">
        <f t="shared" si="13"/>
        <v>12.855291010719956</v>
      </c>
      <c r="L23" s="106">
        <f t="shared" si="14"/>
        <v>11.56145025182162</v>
      </c>
      <c r="M23" s="106">
        <f>($I$12-I23)*100/$I$12</f>
        <v>-7.9356565418554306</v>
      </c>
      <c r="N23" s="134">
        <v>0.95087890037134226</v>
      </c>
      <c r="O23" s="134">
        <v>0.8617958347541349</v>
      </c>
      <c r="P23" s="134">
        <v>1.7034481867985847</v>
      </c>
      <c r="Q23" s="134">
        <v>0.24700123377719568</v>
      </c>
      <c r="R23" s="110"/>
      <c r="S23" s="110"/>
      <c r="T23" s="110"/>
      <c r="U23" s="110"/>
      <c r="V23" s="110"/>
      <c r="W23" s="110"/>
      <c r="X23" s="110"/>
      <c r="Y23" s="117"/>
      <c r="Z23" s="117"/>
    </row>
    <row r="24" spans="2:26" x14ac:dyDescent="0.2">
      <c r="B24" s="101" t="s">
        <v>47</v>
      </c>
      <c r="C24" s="101" t="s">
        <v>50</v>
      </c>
      <c r="D24" s="208"/>
      <c r="E24" s="213"/>
      <c r="F24" s="134">
        <v>75.766304313078791</v>
      </c>
      <c r="G24" s="134">
        <v>58.614546758801616</v>
      </c>
      <c r="H24" s="134">
        <v>41.974160076623498</v>
      </c>
      <c r="I24" s="134">
        <v>6.0946093268842594</v>
      </c>
      <c r="J24" s="106">
        <f t="shared" si="12"/>
        <v>36.861866722372433</v>
      </c>
      <c r="K24" s="106">
        <f t="shared" si="13"/>
        <v>9.9986365877044641</v>
      </c>
      <c r="L24" s="106">
        <f t="shared" si="14"/>
        <v>5.6920764194058622</v>
      </c>
      <c r="M24" s="106">
        <f t="shared" si="15"/>
        <v>-6.2929655662223984</v>
      </c>
      <c r="N24" s="134">
        <v>3.7563078022058844</v>
      </c>
      <c r="O24" s="134">
        <v>3.5543022460820937</v>
      </c>
      <c r="P24" s="134">
        <v>2.4906152629107288</v>
      </c>
      <c r="Q24" s="134">
        <v>0.34673380254223196</v>
      </c>
      <c r="R24" s="110"/>
      <c r="S24" s="110"/>
      <c r="T24" s="110"/>
      <c r="U24" s="110"/>
      <c r="V24" s="110"/>
      <c r="W24" s="110"/>
      <c r="X24" s="110"/>
      <c r="Y24" s="117"/>
      <c r="Z24" s="117"/>
    </row>
    <row r="25" spans="2:26" x14ac:dyDescent="0.2">
      <c r="B25" s="101" t="s">
        <v>51</v>
      </c>
      <c r="C25" s="101" t="s">
        <v>49</v>
      </c>
      <c r="D25" s="210">
        <v>60</v>
      </c>
      <c r="E25" s="213">
        <v>0.01</v>
      </c>
      <c r="F25" s="134">
        <v>159.34752376432527</v>
      </c>
      <c r="G25" s="134">
        <v>82.683658061277981</v>
      </c>
      <c r="H25" s="134">
        <v>57.354919024153709</v>
      </c>
      <c r="I25" s="134">
        <v>12.419265619553327</v>
      </c>
      <c r="J25" s="106">
        <v>-24.551889359010186</v>
      </c>
      <c r="K25" s="106">
        <v>-23.812251414262654</v>
      </c>
      <c r="L25" s="106">
        <v>-22.189614001096697</v>
      </c>
      <c r="M25" s="106">
        <v>-42.998067014841439</v>
      </c>
      <c r="N25" s="134">
        <v>1.1814482999741949</v>
      </c>
      <c r="O25" s="106">
        <v>0.30791767169561507</v>
      </c>
      <c r="P25" s="106">
        <v>0.35307774635104233</v>
      </c>
      <c r="Q25" s="106">
        <v>2.2922683363226408</v>
      </c>
      <c r="Y25" s="30"/>
      <c r="Z25" s="30"/>
    </row>
    <row r="26" spans="2:26" x14ac:dyDescent="0.2">
      <c r="B26" s="101" t="s">
        <v>51</v>
      </c>
      <c r="C26" s="101" t="s">
        <v>50</v>
      </c>
      <c r="D26" s="211"/>
      <c r="E26" s="213"/>
      <c r="F26" s="134">
        <v>151.89087036323886</v>
      </c>
      <c r="G26" s="134">
        <v>78.454569276507073</v>
      </c>
      <c r="H26" s="134">
        <v>53.264504013831619</v>
      </c>
      <c r="I26" s="134">
        <v>8.5816389474824692</v>
      </c>
      <c r="J26" s="106">
        <v>-18.723494618629989</v>
      </c>
      <c r="K26" s="106">
        <v>-17.479524776971914</v>
      </c>
      <c r="L26" s="106">
        <v>-13.475344332176649</v>
      </c>
      <c r="M26" s="106">
        <v>1.1891830884757546</v>
      </c>
      <c r="N26" s="134">
        <v>12.736727693232046</v>
      </c>
      <c r="O26" s="106">
        <v>6.6080114947004871</v>
      </c>
      <c r="P26" s="106">
        <v>4.4407506031552257</v>
      </c>
      <c r="Q26" s="106">
        <v>0.15333803976622917</v>
      </c>
      <c r="Y26" s="30"/>
      <c r="Z26" s="30"/>
    </row>
    <row r="27" spans="2:26" x14ac:dyDescent="0.2">
      <c r="B27" s="101" t="s">
        <v>47</v>
      </c>
      <c r="C27" s="101" t="s">
        <v>49</v>
      </c>
      <c r="D27" s="211"/>
      <c r="E27" s="213"/>
      <c r="F27" s="134">
        <v>164.42013022192927</v>
      </c>
      <c r="G27" s="134">
        <v>83.861689379275603</v>
      </c>
      <c r="H27" s="134">
        <v>57.483956550303411</v>
      </c>
      <c r="I27" s="134">
        <v>10.785077949270935</v>
      </c>
      <c r="J27" s="106">
        <v>-28.51682526352872</v>
      </c>
      <c r="K27" s="106">
        <v>-25.576260326515932</v>
      </c>
      <c r="L27" s="106">
        <v>-22.464517109324408</v>
      </c>
      <c r="M27" s="106">
        <v>-24.181682443603496</v>
      </c>
      <c r="N27" s="134">
        <v>7.4778438685745776</v>
      </c>
      <c r="O27" s="106">
        <v>4.0274788781103501</v>
      </c>
      <c r="P27" s="106">
        <v>3.5938989796147118</v>
      </c>
      <c r="Q27" s="106">
        <v>2.080999720457354</v>
      </c>
      <c r="Y27" s="30"/>
      <c r="Z27" s="30"/>
    </row>
    <row r="28" spans="2:26" x14ac:dyDescent="0.2">
      <c r="B28" s="101" t="s">
        <v>47</v>
      </c>
      <c r="C28" s="101" t="s">
        <v>50</v>
      </c>
      <c r="D28" s="212"/>
      <c r="E28" s="213"/>
      <c r="F28" s="134">
        <v>153.09743900396782</v>
      </c>
      <c r="G28" s="134">
        <v>81.866196129578398</v>
      </c>
      <c r="H28" s="134">
        <v>56.172032521149056</v>
      </c>
      <c r="I28" s="134">
        <v>8.3124154555430803</v>
      </c>
      <c r="J28" s="106">
        <v>-19.666593075976518</v>
      </c>
      <c r="K28" s="106">
        <v>-22.588166696891196</v>
      </c>
      <c r="L28" s="106">
        <v>-19.669578271495588</v>
      </c>
      <c r="M28" s="106">
        <v>4.2890796622075449</v>
      </c>
      <c r="N28" s="134">
        <v>69.483115426414784</v>
      </c>
      <c r="O28" s="106">
        <v>28.289582830624624</v>
      </c>
      <c r="P28" s="106">
        <v>19.479991153605187</v>
      </c>
      <c r="Q28" s="106">
        <v>0.61572467185826785</v>
      </c>
      <c r="Y28" s="30"/>
      <c r="Z28" s="30"/>
    </row>
    <row r="29" spans="2:26" ht="16" customHeight="1" x14ac:dyDescent="0.2">
      <c r="B29" s="101" t="s">
        <v>51</v>
      </c>
      <c r="C29" s="101" t="s">
        <v>49</v>
      </c>
      <c r="D29" s="206" t="s">
        <v>84</v>
      </c>
      <c r="E29" s="213"/>
      <c r="F29" s="134">
        <v>128.50050488879174</v>
      </c>
      <c r="G29" s="134">
        <v>78.676412851530344</v>
      </c>
      <c r="H29" s="134">
        <v>54.005974352136064</v>
      </c>
      <c r="I29" s="134">
        <v>7.191698489789867</v>
      </c>
      <c r="J29" s="106">
        <v>-7.082984678592136</v>
      </c>
      <c r="K29" s="106">
        <v>-20.805923044403549</v>
      </c>
      <c r="L29" s="106">
        <v>-21.341113027614952</v>
      </c>
      <c r="M29" s="106">
        <v>-25.426736799335607</v>
      </c>
      <c r="N29" s="134">
        <v>4.7718451938496447</v>
      </c>
      <c r="O29" s="134">
        <v>1.9121631275963773</v>
      </c>
      <c r="P29" s="134">
        <v>1.2134876939665784</v>
      </c>
      <c r="Q29" s="134">
        <v>0.2050312933691639</v>
      </c>
    </row>
    <row r="30" spans="2:26" x14ac:dyDescent="0.2">
      <c r="B30" s="101" t="s">
        <v>51</v>
      </c>
      <c r="C30" s="101" t="s">
        <v>50</v>
      </c>
      <c r="D30" s="207"/>
      <c r="E30" s="213"/>
      <c r="F30" s="134">
        <v>107.10731457400014</v>
      </c>
      <c r="G30" s="134">
        <v>65.825021282431351</v>
      </c>
      <c r="H30" s="134">
        <v>45.811986227315593</v>
      </c>
      <c r="I30" s="134">
        <v>6.1389577114517122</v>
      </c>
      <c r="J30" s="106">
        <v>10.744545825568942</v>
      </c>
      <c r="K30" s="106">
        <v>-1.0728904283916039</v>
      </c>
      <c r="L30" s="106">
        <v>-2.9307861864059506</v>
      </c>
      <c r="M30" s="106">
        <v>-7.066423069552763</v>
      </c>
      <c r="N30" s="134">
        <v>28.415883774719251</v>
      </c>
      <c r="O30" s="134">
        <v>13.658790391489028</v>
      </c>
      <c r="P30" s="134">
        <v>8.9954978739215079</v>
      </c>
      <c r="Q30" s="134">
        <v>1.1047689039977169</v>
      </c>
    </row>
    <row r="31" spans="2:26" x14ac:dyDescent="0.2">
      <c r="B31" s="101" t="s">
        <v>47</v>
      </c>
      <c r="C31" s="101" t="s">
        <v>49</v>
      </c>
      <c r="D31" s="207"/>
      <c r="E31" s="213"/>
      <c r="F31" s="134">
        <v>118.77781258351969</v>
      </c>
      <c r="G31" s="134">
        <v>68.992716386052564</v>
      </c>
      <c r="H31" s="134">
        <v>56.63019907673646</v>
      </c>
      <c r="I31" s="134">
        <v>7.3867385746800771</v>
      </c>
      <c r="J31" s="134">
        <v>1.0192006946182059</v>
      </c>
      <c r="K31" s="106">
        <v>-5.9368174561571401</v>
      </c>
      <c r="L31" s="106">
        <v>-27.237244941490957</v>
      </c>
      <c r="M31" s="106">
        <v>-28.828331210944381</v>
      </c>
      <c r="N31" s="134">
        <v>0.92416674620607475</v>
      </c>
      <c r="O31" s="134">
        <v>7.4032121331596406</v>
      </c>
      <c r="P31" s="134">
        <v>3.9093627837029059</v>
      </c>
      <c r="Q31" s="134">
        <v>0.32084888249539062</v>
      </c>
    </row>
    <row r="32" spans="2:26" x14ac:dyDescent="0.2">
      <c r="B32" s="101" t="s">
        <v>47</v>
      </c>
      <c r="C32" s="101" t="s">
        <v>50</v>
      </c>
      <c r="D32" s="208"/>
      <c r="E32" s="213"/>
      <c r="F32" s="134">
        <v>159.23759420774689</v>
      </c>
      <c r="G32" s="134">
        <v>90.513096873325324</v>
      </c>
      <c r="H32" s="134">
        <v>62.307079725941207</v>
      </c>
      <c r="I32" s="134">
        <v>8.2139945706993966</v>
      </c>
      <c r="J32" s="106">
        <v>-32.697041739727325</v>
      </c>
      <c r="K32" s="106">
        <v>-38.980894261460904</v>
      </c>
      <c r="L32" s="106">
        <v>-39.992111875433942</v>
      </c>
      <c r="M32" s="106">
        <v>-43.256080125292868</v>
      </c>
      <c r="N32" s="134">
        <v>5.059808323265206</v>
      </c>
      <c r="O32" s="134">
        <v>2.7358686041444358</v>
      </c>
      <c r="P32" s="134">
        <v>1.9848445394663272</v>
      </c>
      <c r="Q32" s="134">
        <v>0.26802332671777013</v>
      </c>
    </row>
  </sheetData>
  <mergeCells count="14">
    <mergeCell ref="J3:M3"/>
    <mergeCell ref="N3:Q3"/>
    <mergeCell ref="D5:D10"/>
    <mergeCell ref="E7:E10"/>
    <mergeCell ref="D25:D28"/>
    <mergeCell ref="E25:E32"/>
    <mergeCell ref="D29:D32"/>
    <mergeCell ref="B3:E3"/>
    <mergeCell ref="F3:I3"/>
    <mergeCell ref="D11:D16"/>
    <mergeCell ref="E13:E16"/>
    <mergeCell ref="D17:D20"/>
    <mergeCell ref="E17:E24"/>
    <mergeCell ref="D21:D24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14"/>
  <sheetViews>
    <sheetView workbookViewId="0">
      <selection activeCell="M8" sqref="M8"/>
    </sheetView>
  </sheetViews>
  <sheetFormatPr baseColWidth="10" defaultRowHeight="16" x14ac:dyDescent="0.2"/>
  <cols>
    <col min="3" max="3" width="18.83203125" customWidth="1"/>
    <col min="4" max="11" width="2.1640625" bestFit="1" customWidth="1"/>
  </cols>
  <sheetData>
    <row r="2" spans="3:11" x14ac:dyDescent="0.2">
      <c r="C2" s="3"/>
      <c r="D2" s="222" t="s">
        <v>16</v>
      </c>
      <c r="E2" s="222"/>
      <c r="F2" s="222"/>
      <c r="G2" s="222"/>
      <c r="H2" s="222"/>
      <c r="I2" s="222"/>
      <c r="J2" s="222"/>
      <c r="K2" s="222"/>
    </row>
    <row r="3" spans="3:11" x14ac:dyDescent="0.2">
      <c r="C3" s="4" t="s">
        <v>17</v>
      </c>
      <c r="D3" s="5">
        <v>1</v>
      </c>
      <c r="E3" s="5">
        <v>2</v>
      </c>
      <c r="F3" s="5">
        <v>3</v>
      </c>
      <c r="G3" s="5">
        <v>4</v>
      </c>
      <c r="H3" s="5">
        <v>5</v>
      </c>
      <c r="I3" s="5">
        <v>6</v>
      </c>
      <c r="J3" s="5">
        <v>7</v>
      </c>
      <c r="K3" s="5">
        <v>8</v>
      </c>
    </row>
    <row r="4" spans="3:11" x14ac:dyDescent="0.2">
      <c r="C4" s="5" t="s">
        <v>18</v>
      </c>
      <c r="D4" s="41"/>
      <c r="E4" s="6"/>
      <c r="F4" s="6"/>
      <c r="G4" s="6"/>
      <c r="H4" s="6"/>
      <c r="I4" s="6"/>
      <c r="J4" s="6"/>
      <c r="K4" s="6"/>
    </row>
    <row r="5" spans="3:11" x14ac:dyDescent="0.2">
      <c r="C5" s="5" t="s">
        <v>19</v>
      </c>
      <c r="D5" s="41"/>
      <c r="E5" s="41"/>
      <c r="F5" s="6"/>
      <c r="G5" s="6"/>
      <c r="H5" s="41"/>
      <c r="I5" s="6"/>
      <c r="J5" s="6"/>
      <c r="K5" s="6"/>
    </row>
    <row r="6" spans="3:11" x14ac:dyDescent="0.2">
      <c r="C6" s="5" t="s">
        <v>20</v>
      </c>
      <c r="D6" s="41"/>
      <c r="E6" s="41"/>
      <c r="F6" s="6"/>
      <c r="G6" s="6"/>
      <c r="H6" s="6"/>
      <c r="I6" s="41"/>
      <c r="J6" s="6"/>
      <c r="K6" s="6"/>
    </row>
    <row r="7" spans="3:11" x14ac:dyDescent="0.2">
      <c r="C7" s="5" t="s">
        <v>21</v>
      </c>
      <c r="D7" s="41"/>
      <c r="E7" s="41"/>
      <c r="F7" s="6"/>
      <c r="G7" s="6"/>
      <c r="H7" s="6"/>
      <c r="I7" s="6"/>
      <c r="J7" s="6"/>
      <c r="K7" s="6"/>
    </row>
    <row r="8" spans="3:11" ht="32" x14ac:dyDescent="0.2">
      <c r="C8" s="7" t="s">
        <v>26</v>
      </c>
      <c r="D8" s="6"/>
      <c r="E8" s="41"/>
      <c r="F8" s="6"/>
      <c r="G8" s="6"/>
      <c r="H8" s="41"/>
      <c r="I8" s="6"/>
      <c r="J8" s="6"/>
      <c r="K8" s="6"/>
    </row>
    <row r="9" spans="3:11" ht="32" x14ac:dyDescent="0.2">
      <c r="C9" s="7" t="s">
        <v>22</v>
      </c>
      <c r="D9" s="6"/>
      <c r="E9" s="41"/>
      <c r="F9" s="6"/>
      <c r="G9" s="6"/>
      <c r="H9" s="41"/>
      <c r="I9" s="41"/>
      <c r="J9" s="6"/>
      <c r="K9" s="6"/>
    </row>
    <row r="10" spans="3:11" x14ac:dyDescent="0.2">
      <c r="C10" s="7" t="s">
        <v>25</v>
      </c>
      <c r="D10" s="6"/>
      <c r="E10" s="41"/>
      <c r="F10" s="41"/>
      <c r="G10" s="41"/>
      <c r="H10" s="41"/>
      <c r="I10" s="41"/>
      <c r="J10" s="6"/>
      <c r="K10" s="6"/>
    </row>
    <row r="11" spans="3:11" ht="32" x14ac:dyDescent="0.2">
      <c r="C11" s="7" t="s">
        <v>27</v>
      </c>
      <c r="D11" s="6"/>
      <c r="E11" s="6"/>
      <c r="F11" s="41"/>
      <c r="G11" s="6"/>
      <c r="H11" s="6"/>
      <c r="I11" s="6"/>
      <c r="J11" s="6"/>
      <c r="K11" s="6"/>
    </row>
    <row r="12" spans="3:11" x14ac:dyDescent="0.2">
      <c r="C12" s="8"/>
      <c r="D12" s="6"/>
      <c r="E12" s="6"/>
      <c r="F12" s="6"/>
      <c r="G12" s="6"/>
      <c r="H12" s="6"/>
      <c r="I12" s="6"/>
      <c r="J12" s="6"/>
      <c r="K12" s="6"/>
    </row>
    <row r="13" spans="3:11" x14ac:dyDescent="0.2">
      <c r="C13" s="9" t="s">
        <v>23</v>
      </c>
      <c r="D13" s="6"/>
      <c r="E13" s="41"/>
      <c r="F13" s="41"/>
      <c r="G13" s="6"/>
      <c r="H13" s="41"/>
      <c r="I13" s="41"/>
      <c r="J13" s="6"/>
      <c r="K13" s="6"/>
    </row>
    <row r="14" spans="3:11" x14ac:dyDescent="0.2">
      <c r="C14" s="9" t="s">
        <v>24</v>
      </c>
      <c r="D14" s="6"/>
      <c r="E14" s="6"/>
      <c r="F14" s="6"/>
      <c r="G14" s="6"/>
      <c r="H14" s="6"/>
      <c r="I14" s="6"/>
      <c r="J14" s="6"/>
      <c r="K14" s="6"/>
    </row>
  </sheetData>
  <mergeCells count="1">
    <mergeCell ref="D2:K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28"/>
  <sheetViews>
    <sheetView topLeftCell="A2" zoomScale="80" workbookViewId="0">
      <selection activeCell="M29" sqref="M29"/>
    </sheetView>
  </sheetViews>
  <sheetFormatPr baseColWidth="10" defaultRowHeight="16" x14ac:dyDescent="0.2"/>
  <cols>
    <col min="5" max="5" width="11.33203125" bestFit="1" customWidth="1"/>
    <col min="6" max="6" width="15.33203125" bestFit="1" customWidth="1"/>
    <col min="7" max="7" width="14.33203125" customWidth="1"/>
    <col min="12" max="12" width="12.33203125" bestFit="1" customWidth="1"/>
    <col min="13" max="13" width="20" bestFit="1" customWidth="1"/>
    <col min="14" max="14" width="13.33203125" customWidth="1"/>
    <col min="21" max="21" width="21" bestFit="1" customWidth="1"/>
    <col min="22" max="22" width="14.33203125" customWidth="1"/>
  </cols>
  <sheetData>
    <row r="2" spans="2:23" x14ac:dyDescent="0.2">
      <c r="I2" t="s">
        <v>68</v>
      </c>
      <c r="Q2" t="s">
        <v>69</v>
      </c>
    </row>
    <row r="3" spans="2:23" ht="32" x14ac:dyDescent="0.2">
      <c r="B3" s="58" t="s">
        <v>58</v>
      </c>
      <c r="C3" s="58" t="s">
        <v>2</v>
      </c>
      <c r="D3" s="58" t="s">
        <v>52</v>
      </c>
      <c r="E3" s="58" t="s">
        <v>48</v>
      </c>
      <c r="F3" s="58" t="s">
        <v>46</v>
      </c>
      <c r="G3" s="60" t="s">
        <v>64</v>
      </c>
      <c r="I3" s="58" t="s">
        <v>58</v>
      </c>
      <c r="J3" s="58" t="s">
        <v>2</v>
      </c>
      <c r="K3" s="58" t="s">
        <v>52</v>
      </c>
      <c r="L3" s="58" t="s">
        <v>48</v>
      </c>
      <c r="M3" s="58" t="s">
        <v>46</v>
      </c>
      <c r="N3" s="60" t="s">
        <v>64</v>
      </c>
      <c r="O3" s="58" t="s">
        <v>66</v>
      </c>
      <c r="Q3" s="58" t="s">
        <v>58</v>
      </c>
      <c r="R3" s="58" t="s">
        <v>2</v>
      </c>
      <c r="S3" s="58" t="s">
        <v>52</v>
      </c>
      <c r="T3" s="58" t="s">
        <v>48</v>
      </c>
      <c r="U3" s="58" t="s">
        <v>46</v>
      </c>
      <c r="V3" s="60" t="s">
        <v>64</v>
      </c>
      <c r="W3" s="58" t="s">
        <v>66</v>
      </c>
    </row>
    <row r="4" spans="2:23" x14ac:dyDescent="0.2">
      <c r="B4" s="56" t="s">
        <v>62</v>
      </c>
      <c r="C4" s="148" t="s">
        <v>3</v>
      </c>
      <c r="D4" s="46" t="s">
        <v>51</v>
      </c>
      <c r="E4" s="46" t="s">
        <v>49</v>
      </c>
      <c r="F4" s="148">
        <v>60</v>
      </c>
      <c r="G4" s="224">
        <v>0.05</v>
      </c>
      <c r="I4" s="56" t="s">
        <v>62</v>
      </c>
      <c r="J4" s="148" t="s">
        <v>3</v>
      </c>
      <c r="K4" s="46" t="s">
        <v>51</v>
      </c>
      <c r="L4" s="46" t="s">
        <v>49</v>
      </c>
      <c r="M4" s="148">
        <v>60</v>
      </c>
      <c r="N4" s="223">
        <v>0.1</v>
      </c>
      <c r="O4" s="46">
        <v>3</v>
      </c>
      <c r="Q4" s="56" t="s">
        <v>62</v>
      </c>
      <c r="R4" s="148" t="s">
        <v>3</v>
      </c>
      <c r="S4" s="46" t="s">
        <v>51</v>
      </c>
      <c r="T4" s="46" t="s">
        <v>49</v>
      </c>
      <c r="U4" s="148">
        <v>60</v>
      </c>
      <c r="V4" s="223">
        <v>0.01</v>
      </c>
      <c r="W4" s="46">
        <v>3</v>
      </c>
    </row>
    <row r="5" spans="2:23" x14ac:dyDescent="0.2">
      <c r="B5" s="56" t="s">
        <v>62</v>
      </c>
      <c r="C5" s="148"/>
      <c r="D5" s="46" t="s">
        <v>51</v>
      </c>
      <c r="E5" s="46" t="s">
        <v>50</v>
      </c>
      <c r="F5" s="148"/>
      <c r="G5" s="211"/>
      <c r="I5" s="56" t="s">
        <v>62</v>
      </c>
      <c r="J5" s="148"/>
      <c r="K5" s="46" t="s">
        <v>51</v>
      </c>
      <c r="L5" s="46" t="s">
        <v>50</v>
      </c>
      <c r="M5" s="148"/>
      <c r="N5" s="223"/>
      <c r="O5" s="46">
        <v>3</v>
      </c>
      <c r="Q5" s="56" t="s">
        <v>62</v>
      </c>
      <c r="R5" s="148"/>
      <c r="S5" s="46" t="s">
        <v>51</v>
      </c>
      <c r="T5" s="46" t="s">
        <v>50</v>
      </c>
      <c r="U5" s="148"/>
      <c r="V5" s="223"/>
      <c r="W5" s="46">
        <v>3</v>
      </c>
    </row>
    <row r="6" spans="2:23" x14ac:dyDescent="0.2">
      <c r="B6" s="56" t="s">
        <v>62</v>
      </c>
      <c r="C6" s="148"/>
      <c r="D6" s="46" t="s">
        <v>47</v>
      </c>
      <c r="E6" s="46" t="s">
        <v>49</v>
      </c>
      <c r="F6" s="148"/>
      <c r="G6" s="211"/>
      <c r="I6" s="56" t="s">
        <v>62</v>
      </c>
      <c r="J6" s="148"/>
      <c r="K6" s="46" t="s">
        <v>47</v>
      </c>
      <c r="L6" s="46" t="s">
        <v>49</v>
      </c>
      <c r="M6" s="148"/>
      <c r="N6" s="223"/>
      <c r="O6" s="46">
        <v>3</v>
      </c>
      <c r="Q6" s="56" t="s">
        <v>62</v>
      </c>
      <c r="R6" s="148"/>
      <c r="S6" s="46" t="s">
        <v>47</v>
      </c>
      <c r="T6" s="46" t="s">
        <v>49</v>
      </c>
      <c r="U6" s="148"/>
      <c r="V6" s="223"/>
      <c r="W6" s="46">
        <v>3</v>
      </c>
    </row>
    <row r="7" spans="2:23" x14ac:dyDescent="0.2">
      <c r="B7" s="56" t="s">
        <v>62</v>
      </c>
      <c r="C7" s="148"/>
      <c r="D7" s="46" t="s">
        <v>47</v>
      </c>
      <c r="E7" s="46" t="s">
        <v>50</v>
      </c>
      <c r="F7" s="148"/>
      <c r="G7" s="211"/>
      <c r="I7" s="56" t="s">
        <v>62</v>
      </c>
      <c r="J7" s="148"/>
      <c r="K7" s="46" t="s">
        <v>47</v>
      </c>
      <c r="L7" s="46" t="s">
        <v>50</v>
      </c>
      <c r="M7" s="148"/>
      <c r="N7" s="223"/>
      <c r="O7" s="46">
        <v>3</v>
      </c>
      <c r="Q7" s="56" t="s">
        <v>62</v>
      </c>
      <c r="R7" s="148"/>
      <c r="S7" s="46" t="s">
        <v>47</v>
      </c>
      <c r="T7" s="46" t="s">
        <v>50</v>
      </c>
      <c r="U7" s="148"/>
      <c r="V7" s="223"/>
      <c r="W7" s="46">
        <v>3</v>
      </c>
    </row>
    <row r="8" spans="2:23" x14ac:dyDescent="0.2">
      <c r="B8" s="56" t="s">
        <v>62</v>
      </c>
      <c r="C8" s="148"/>
      <c r="D8" s="46" t="s">
        <v>59</v>
      </c>
      <c r="E8" s="46" t="s">
        <v>60</v>
      </c>
      <c r="F8" s="148"/>
      <c r="G8" s="211"/>
      <c r="I8" s="56" t="s">
        <v>62</v>
      </c>
      <c r="J8" s="148" t="s">
        <v>3</v>
      </c>
      <c r="K8" s="46" t="s">
        <v>51</v>
      </c>
      <c r="L8" s="46" t="s">
        <v>49</v>
      </c>
      <c r="M8" s="214" t="s">
        <v>61</v>
      </c>
      <c r="N8" s="223"/>
      <c r="O8" s="46">
        <v>3</v>
      </c>
      <c r="Q8" s="57" t="s">
        <v>63</v>
      </c>
      <c r="R8" s="148" t="s">
        <v>3</v>
      </c>
      <c r="S8" s="46" t="s">
        <v>51</v>
      </c>
      <c r="T8" s="46" t="s">
        <v>49</v>
      </c>
      <c r="U8" s="214" t="s">
        <v>61</v>
      </c>
      <c r="V8" s="223"/>
      <c r="W8" s="46">
        <v>3</v>
      </c>
    </row>
    <row r="9" spans="2:23" x14ac:dyDescent="0.2">
      <c r="B9" s="56" t="s">
        <v>62</v>
      </c>
      <c r="C9" s="148"/>
      <c r="D9" s="46" t="s">
        <v>60</v>
      </c>
      <c r="E9" s="46" t="s">
        <v>60</v>
      </c>
      <c r="F9" s="148"/>
      <c r="G9" s="211"/>
      <c r="I9" s="56" t="s">
        <v>62</v>
      </c>
      <c r="J9" s="148"/>
      <c r="K9" s="46" t="s">
        <v>51</v>
      </c>
      <c r="L9" s="46" t="s">
        <v>50</v>
      </c>
      <c r="M9" s="214"/>
      <c r="N9" s="223"/>
      <c r="O9" s="46">
        <v>3</v>
      </c>
      <c r="Q9" s="57" t="s">
        <v>63</v>
      </c>
      <c r="R9" s="148"/>
      <c r="S9" s="46" t="s">
        <v>51</v>
      </c>
      <c r="T9" s="46" t="s">
        <v>50</v>
      </c>
      <c r="U9" s="214"/>
      <c r="V9" s="223"/>
      <c r="W9" s="46">
        <v>3</v>
      </c>
    </row>
    <row r="10" spans="2:23" x14ac:dyDescent="0.2">
      <c r="B10" s="56" t="s">
        <v>62</v>
      </c>
      <c r="C10" s="148" t="s">
        <v>3</v>
      </c>
      <c r="D10" s="46" t="s">
        <v>51</v>
      </c>
      <c r="E10" s="46" t="s">
        <v>49</v>
      </c>
      <c r="F10" s="214" t="s">
        <v>61</v>
      </c>
      <c r="G10" s="211"/>
      <c r="I10" s="56" t="s">
        <v>62</v>
      </c>
      <c r="J10" s="148"/>
      <c r="K10" s="59" t="s">
        <v>47</v>
      </c>
      <c r="L10" s="59" t="s">
        <v>49</v>
      </c>
      <c r="M10" s="214"/>
      <c r="N10" s="223"/>
      <c r="O10" s="46">
        <v>3</v>
      </c>
      <c r="Q10" s="57" t="s">
        <v>63</v>
      </c>
      <c r="R10" s="148"/>
      <c r="S10" s="59" t="s">
        <v>47</v>
      </c>
      <c r="T10" s="59" t="s">
        <v>49</v>
      </c>
      <c r="U10" s="214"/>
      <c r="V10" s="223"/>
      <c r="W10" s="46">
        <v>3</v>
      </c>
    </row>
    <row r="11" spans="2:23" x14ac:dyDescent="0.2">
      <c r="B11" s="56" t="s">
        <v>62</v>
      </c>
      <c r="C11" s="148"/>
      <c r="D11" s="46" t="s">
        <v>51</v>
      </c>
      <c r="E11" s="46" t="s">
        <v>50</v>
      </c>
      <c r="F11" s="214"/>
      <c r="G11" s="211"/>
      <c r="I11" s="56" t="s">
        <v>62</v>
      </c>
      <c r="J11" s="148"/>
      <c r="K11" s="59" t="s">
        <v>47</v>
      </c>
      <c r="L11" s="59" t="s">
        <v>50</v>
      </c>
      <c r="M11" s="214"/>
      <c r="N11" s="223"/>
      <c r="O11" s="46">
        <v>3</v>
      </c>
      <c r="Q11" s="57" t="s">
        <v>63</v>
      </c>
      <c r="R11" s="148"/>
      <c r="S11" s="59" t="s">
        <v>47</v>
      </c>
      <c r="T11" s="59" t="s">
        <v>50</v>
      </c>
      <c r="U11" s="214"/>
      <c r="V11" s="223"/>
      <c r="W11" s="46">
        <v>3</v>
      </c>
    </row>
    <row r="12" spans="2:23" x14ac:dyDescent="0.2">
      <c r="B12" s="56" t="s">
        <v>62</v>
      </c>
      <c r="C12" s="148"/>
      <c r="D12" s="46" t="s">
        <v>47</v>
      </c>
      <c r="E12" s="46" t="s">
        <v>49</v>
      </c>
      <c r="F12" s="214"/>
      <c r="G12" s="211"/>
      <c r="I12" s="56" t="s">
        <v>62</v>
      </c>
      <c r="J12" s="148" t="s">
        <v>9</v>
      </c>
      <c r="K12" s="59" t="s">
        <v>51</v>
      </c>
      <c r="L12" s="59" t="s">
        <v>49</v>
      </c>
      <c r="M12" s="148">
        <v>60</v>
      </c>
      <c r="N12" s="223"/>
      <c r="O12" s="46">
        <v>3</v>
      </c>
      <c r="Q12" s="56" t="s">
        <v>62</v>
      </c>
      <c r="R12" s="148" t="s">
        <v>9</v>
      </c>
      <c r="S12" s="59" t="s">
        <v>51</v>
      </c>
      <c r="T12" s="59" t="s">
        <v>49</v>
      </c>
      <c r="U12" s="148">
        <v>60</v>
      </c>
      <c r="V12" s="223"/>
      <c r="W12" s="46">
        <v>3</v>
      </c>
    </row>
    <row r="13" spans="2:23" x14ac:dyDescent="0.2">
      <c r="B13" s="56" t="s">
        <v>62</v>
      </c>
      <c r="C13" s="148"/>
      <c r="D13" s="46" t="s">
        <v>47</v>
      </c>
      <c r="E13" s="46" t="s">
        <v>50</v>
      </c>
      <c r="F13" s="214"/>
      <c r="G13" s="211"/>
      <c r="I13" s="56" t="s">
        <v>62</v>
      </c>
      <c r="J13" s="148"/>
      <c r="K13" s="59" t="s">
        <v>51</v>
      </c>
      <c r="L13" s="59" t="s">
        <v>50</v>
      </c>
      <c r="M13" s="148"/>
      <c r="N13" s="223"/>
      <c r="O13" s="46">
        <v>3</v>
      </c>
      <c r="Q13" s="56" t="s">
        <v>62</v>
      </c>
      <c r="R13" s="148"/>
      <c r="S13" s="59" t="s">
        <v>51</v>
      </c>
      <c r="T13" s="59" t="s">
        <v>50</v>
      </c>
      <c r="U13" s="148"/>
      <c r="V13" s="223"/>
      <c r="W13" s="46">
        <v>3</v>
      </c>
    </row>
    <row r="14" spans="2:23" x14ac:dyDescent="0.2">
      <c r="B14" s="56" t="s">
        <v>62</v>
      </c>
      <c r="C14" s="148"/>
      <c r="D14" s="46" t="s">
        <v>59</v>
      </c>
      <c r="E14" s="46" t="s">
        <v>60</v>
      </c>
      <c r="F14" s="214"/>
      <c r="G14" s="211"/>
      <c r="I14" s="56" t="s">
        <v>62</v>
      </c>
      <c r="J14" s="148"/>
      <c r="K14" s="59" t="s">
        <v>47</v>
      </c>
      <c r="L14" s="59" t="s">
        <v>49</v>
      </c>
      <c r="M14" s="148"/>
      <c r="N14" s="223"/>
      <c r="O14" s="46">
        <v>3</v>
      </c>
      <c r="Q14" s="56" t="s">
        <v>62</v>
      </c>
      <c r="R14" s="148"/>
      <c r="S14" s="59" t="s">
        <v>47</v>
      </c>
      <c r="T14" s="59" t="s">
        <v>49</v>
      </c>
      <c r="U14" s="148"/>
      <c r="V14" s="223"/>
      <c r="W14" s="46">
        <v>3</v>
      </c>
    </row>
    <row r="15" spans="2:23" x14ac:dyDescent="0.2">
      <c r="B15" s="56" t="s">
        <v>62</v>
      </c>
      <c r="C15" s="148"/>
      <c r="D15" s="46" t="s">
        <v>60</v>
      </c>
      <c r="E15" s="46" t="s">
        <v>60</v>
      </c>
      <c r="F15" s="214"/>
      <c r="G15" s="211"/>
      <c r="I15" s="56" t="s">
        <v>62</v>
      </c>
      <c r="J15" s="148"/>
      <c r="K15" s="59" t="s">
        <v>47</v>
      </c>
      <c r="L15" s="59" t="s">
        <v>50</v>
      </c>
      <c r="M15" s="148"/>
      <c r="N15" s="223"/>
      <c r="O15" s="46">
        <v>3</v>
      </c>
      <c r="Q15" s="56" t="s">
        <v>62</v>
      </c>
      <c r="R15" s="148"/>
      <c r="S15" s="59" t="s">
        <v>47</v>
      </c>
      <c r="T15" s="59" t="s">
        <v>50</v>
      </c>
      <c r="U15" s="148"/>
      <c r="V15" s="223"/>
      <c r="W15" s="46">
        <v>3</v>
      </c>
    </row>
    <row r="16" spans="2:23" x14ac:dyDescent="0.2">
      <c r="B16" s="56" t="s">
        <v>62</v>
      </c>
      <c r="C16" s="148" t="s">
        <v>9</v>
      </c>
      <c r="D16" s="46" t="s">
        <v>51</v>
      </c>
      <c r="E16" s="46" t="s">
        <v>49</v>
      </c>
      <c r="F16" s="148">
        <v>60</v>
      </c>
      <c r="G16" s="211"/>
      <c r="I16" s="56" t="s">
        <v>62</v>
      </c>
      <c r="J16" s="148" t="s">
        <v>9</v>
      </c>
      <c r="K16" s="59" t="s">
        <v>51</v>
      </c>
      <c r="L16" s="59" t="s">
        <v>49</v>
      </c>
      <c r="M16" s="214" t="s">
        <v>61</v>
      </c>
      <c r="N16" s="223"/>
      <c r="O16" s="46">
        <v>3</v>
      </c>
      <c r="Q16" s="56" t="s">
        <v>62</v>
      </c>
      <c r="R16" s="148" t="s">
        <v>9</v>
      </c>
      <c r="S16" s="59" t="s">
        <v>51</v>
      </c>
      <c r="T16" s="59" t="s">
        <v>49</v>
      </c>
      <c r="U16" s="214" t="s">
        <v>61</v>
      </c>
      <c r="V16" s="223"/>
      <c r="W16" s="46">
        <v>3</v>
      </c>
    </row>
    <row r="17" spans="2:23" x14ac:dyDescent="0.2">
      <c r="B17" s="56" t="s">
        <v>62</v>
      </c>
      <c r="C17" s="148"/>
      <c r="D17" s="46" t="s">
        <v>51</v>
      </c>
      <c r="E17" s="46" t="s">
        <v>50</v>
      </c>
      <c r="F17" s="148"/>
      <c r="G17" s="211"/>
      <c r="I17" s="56" t="s">
        <v>62</v>
      </c>
      <c r="J17" s="148"/>
      <c r="K17" s="59" t="s">
        <v>51</v>
      </c>
      <c r="L17" s="59" t="s">
        <v>50</v>
      </c>
      <c r="M17" s="214"/>
      <c r="N17" s="223"/>
      <c r="O17" s="46">
        <v>3</v>
      </c>
      <c r="Q17" s="56" t="s">
        <v>62</v>
      </c>
      <c r="R17" s="148"/>
      <c r="S17" s="59" t="s">
        <v>51</v>
      </c>
      <c r="T17" s="59" t="s">
        <v>50</v>
      </c>
      <c r="U17" s="214"/>
      <c r="V17" s="223"/>
      <c r="W17" s="46">
        <v>3</v>
      </c>
    </row>
    <row r="18" spans="2:23" x14ac:dyDescent="0.2">
      <c r="B18" s="56" t="s">
        <v>62</v>
      </c>
      <c r="C18" s="148"/>
      <c r="D18" s="46" t="s">
        <v>47</v>
      </c>
      <c r="E18" s="46" t="s">
        <v>49</v>
      </c>
      <c r="F18" s="148"/>
      <c r="G18" s="211"/>
      <c r="I18" s="56" t="s">
        <v>62</v>
      </c>
      <c r="J18" s="148"/>
      <c r="K18" s="59" t="s">
        <v>47</v>
      </c>
      <c r="L18" s="59" t="s">
        <v>49</v>
      </c>
      <c r="M18" s="214"/>
      <c r="N18" s="223"/>
      <c r="O18" s="46">
        <v>3</v>
      </c>
      <c r="Q18" s="56" t="s">
        <v>62</v>
      </c>
      <c r="R18" s="148"/>
      <c r="S18" s="59" t="s">
        <v>47</v>
      </c>
      <c r="T18" s="59" t="s">
        <v>49</v>
      </c>
      <c r="U18" s="214"/>
      <c r="V18" s="223"/>
      <c r="W18" s="46">
        <v>3</v>
      </c>
    </row>
    <row r="19" spans="2:23" x14ac:dyDescent="0.2">
      <c r="B19" s="56" t="s">
        <v>62</v>
      </c>
      <c r="C19" s="148"/>
      <c r="D19" s="46" t="s">
        <v>47</v>
      </c>
      <c r="E19" s="46" t="s">
        <v>50</v>
      </c>
      <c r="F19" s="148"/>
      <c r="G19" s="211"/>
      <c r="I19" s="56" t="s">
        <v>62</v>
      </c>
      <c r="J19" s="148"/>
      <c r="K19" s="59" t="s">
        <v>47</v>
      </c>
      <c r="L19" s="59" t="s">
        <v>50</v>
      </c>
      <c r="M19" s="214"/>
      <c r="N19" s="223"/>
      <c r="O19" s="46">
        <v>3</v>
      </c>
      <c r="Q19" s="56" t="s">
        <v>62</v>
      </c>
      <c r="R19" s="148"/>
      <c r="S19" s="59" t="s">
        <v>47</v>
      </c>
      <c r="T19" s="59" t="s">
        <v>50</v>
      </c>
      <c r="U19" s="214"/>
      <c r="V19" s="223"/>
      <c r="W19" s="46">
        <v>3</v>
      </c>
    </row>
    <row r="20" spans="2:23" x14ac:dyDescent="0.2">
      <c r="B20" s="56" t="s">
        <v>62</v>
      </c>
      <c r="C20" s="148"/>
      <c r="D20" s="46" t="s">
        <v>59</v>
      </c>
      <c r="E20" s="46" t="s">
        <v>60</v>
      </c>
      <c r="F20" s="148"/>
      <c r="G20" s="211"/>
      <c r="I20" s="42"/>
      <c r="J20" s="42"/>
      <c r="K20" s="42"/>
      <c r="L20" s="42"/>
      <c r="M20" s="63"/>
      <c r="N20" s="63" t="s">
        <v>67</v>
      </c>
      <c r="O20" s="28">
        <f>SUM(O4:O19)</f>
        <v>48</v>
      </c>
      <c r="Q20" s="42"/>
      <c r="R20" s="42"/>
      <c r="S20" s="42"/>
      <c r="T20" s="42"/>
      <c r="U20" s="63"/>
      <c r="V20" s="63" t="s">
        <v>67</v>
      </c>
      <c r="W20" s="28">
        <f>SUM(W4:W19)</f>
        <v>48</v>
      </c>
    </row>
    <row r="21" spans="2:23" x14ac:dyDescent="0.2">
      <c r="B21" s="56" t="s">
        <v>62</v>
      </c>
      <c r="C21" s="148"/>
      <c r="D21" s="46" t="s">
        <v>60</v>
      </c>
      <c r="E21" s="46" t="s">
        <v>60</v>
      </c>
      <c r="F21" s="148"/>
      <c r="G21" s="211"/>
      <c r="I21" s="42"/>
      <c r="J21" s="42"/>
      <c r="K21" s="42"/>
      <c r="L21" s="42"/>
      <c r="M21" s="63"/>
      <c r="N21" s="63" t="s">
        <v>3</v>
      </c>
      <c r="O21" s="28">
        <f>O20/2</f>
        <v>24</v>
      </c>
      <c r="Q21" s="42"/>
      <c r="R21" s="42"/>
      <c r="S21" s="42"/>
      <c r="T21" s="42"/>
      <c r="U21" s="63"/>
      <c r="V21" s="63" t="s">
        <v>3</v>
      </c>
      <c r="W21" s="28">
        <f>W20/2</f>
        <v>24</v>
      </c>
    </row>
    <row r="22" spans="2:23" x14ac:dyDescent="0.2">
      <c r="B22" s="62" t="s">
        <v>65</v>
      </c>
      <c r="C22" s="148" t="s">
        <v>9</v>
      </c>
      <c r="D22" s="46" t="s">
        <v>51</v>
      </c>
      <c r="E22" s="46" t="s">
        <v>49</v>
      </c>
      <c r="F22" s="214" t="s">
        <v>61</v>
      </c>
      <c r="G22" s="211"/>
      <c r="I22" s="42"/>
      <c r="J22" s="42"/>
      <c r="K22" s="42"/>
      <c r="L22" s="42"/>
      <c r="M22" s="64"/>
      <c r="N22" s="63" t="s">
        <v>9</v>
      </c>
      <c r="O22" s="28">
        <f>O20-O21</f>
        <v>24</v>
      </c>
      <c r="Q22" s="42"/>
      <c r="R22" s="42"/>
      <c r="S22" s="42"/>
      <c r="T22" s="42"/>
      <c r="U22" s="64"/>
      <c r="V22" s="63" t="s">
        <v>9</v>
      </c>
      <c r="W22" s="28">
        <f>W20-W21</f>
        <v>24</v>
      </c>
    </row>
    <row r="23" spans="2:23" x14ac:dyDescent="0.2">
      <c r="B23" s="62" t="s">
        <v>65</v>
      </c>
      <c r="C23" s="148"/>
      <c r="D23" s="46" t="s">
        <v>51</v>
      </c>
      <c r="E23" s="46" t="s">
        <v>50</v>
      </c>
      <c r="F23" s="214"/>
      <c r="G23" s="211"/>
      <c r="I23" s="42"/>
      <c r="J23" s="42"/>
      <c r="K23" s="42"/>
      <c r="L23" s="42"/>
      <c r="M23" s="64"/>
      <c r="N23" s="63"/>
      <c r="O23" s="28"/>
    </row>
    <row r="24" spans="2:23" x14ac:dyDescent="0.2">
      <c r="B24" s="62" t="s">
        <v>65</v>
      </c>
      <c r="C24" s="148"/>
      <c r="D24" s="46" t="s">
        <v>47</v>
      </c>
      <c r="E24" s="46" t="s">
        <v>49</v>
      </c>
      <c r="F24" s="214"/>
      <c r="G24" s="211"/>
      <c r="I24" s="42"/>
      <c r="J24" s="42"/>
      <c r="K24" s="42"/>
      <c r="L24" s="42"/>
      <c r="M24" s="64"/>
      <c r="N24" s="63"/>
      <c r="O24" s="28"/>
    </row>
    <row r="25" spans="2:23" x14ac:dyDescent="0.2">
      <c r="B25" s="62" t="s">
        <v>65</v>
      </c>
      <c r="C25" s="148"/>
      <c r="D25" s="46" t="s">
        <v>47</v>
      </c>
      <c r="E25" s="46" t="s">
        <v>50</v>
      </c>
      <c r="F25" s="214"/>
      <c r="G25" s="211"/>
      <c r="I25" s="42"/>
      <c r="J25" s="42"/>
      <c r="K25" s="42"/>
      <c r="L25" s="42"/>
      <c r="M25" s="64"/>
      <c r="N25" s="63"/>
      <c r="O25" s="28"/>
    </row>
    <row r="26" spans="2:23" x14ac:dyDescent="0.2">
      <c r="B26" s="56" t="s">
        <v>62</v>
      </c>
      <c r="C26" s="148"/>
      <c r="D26" s="46" t="s">
        <v>59</v>
      </c>
      <c r="E26" s="46" t="s">
        <v>60</v>
      </c>
      <c r="F26" s="214"/>
      <c r="G26" s="211"/>
      <c r="I26" s="42"/>
      <c r="J26" s="42"/>
      <c r="K26" s="42"/>
      <c r="L26" s="42"/>
      <c r="M26" s="64"/>
      <c r="N26" s="90">
        <v>0.01</v>
      </c>
      <c r="O26" s="28"/>
    </row>
    <row r="27" spans="2:23" x14ac:dyDescent="0.2">
      <c r="B27" s="56" t="s">
        <v>62</v>
      </c>
      <c r="C27" s="148"/>
      <c r="D27" s="46" t="s">
        <v>60</v>
      </c>
      <c r="E27" s="46" t="s">
        <v>60</v>
      </c>
      <c r="F27" s="214"/>
      <c r="G27" s="212"/>
      <c r="I27" s="42"/>
      <c r="J27" s="42"/>
      <c r="K27" s="42"/>
      <c r="L27" s="42"/>
      <c r="M27" s="64"/>
      <c r="N27" s="63"/>
      <c r="O27" s="28"/>
    </row>
    <row r="28" spans="2:23" x14ac:dyDescent="0.2">
      <c r="I28" s="30"/>
      <c r="J28" s="30"/>
      <c r="K28" s="30"/>
      <c r="L28" s="30"/>
      <c r="M28" s="30"/>
      <c r="N28" s="30"/>
      <c r="O28" s="28"/>
    </row>
  </sheetData>
  <mergeCells count="27">
    <mergeCell ref="C22:C27"/>
    <mergeCell ref="F22:F27"/>
    <mergeCell ref="G4:G27"/>
    <mergeCell ref="F4:F9"/>
    <mergeCell ref="C4:C9"/>
    <mergeCell ref="C10:C15"/>
    <mergeCell ref="F10:F15"/>
    <mergeCell ref="C16:C21"/>
    <mergeCell ref="F16:F21"/>
    <mergeCell ref="J4:J7"/>
    <mergeCell ref="J8:J11"/>
    <mergeCell ref="M8:M11"/>
    <mergeCell ref="J16:J19"/>
    <mergeCell ref="J12:J15"/>
    <mergeCell ref="M12:M15"/>
    <mergeCell ref="M16:M19"/>
    <mergeCell ref="N4:N19"/>
    <mergeCell ref="R4:R7"/>
    <mergeCell ref="U4:U7"/>
    <mergeCell ref="M4:M7"/>
    <mergeCell ref="V4:V19"/>
    <mergeCell ref="R8:R11"/>
    <mergeCell ref="U8:U11"/>
    <mergeCell ref="R12:R15"/>
    <mergeCell ref="U12:U15"/>
    <mergeCell ref="R16:R19"/>
    <mergeCell ref="U16:U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40"/>
  <sheetViews>
    <sheetView zoomScale="68" zoomScaleNormal="81" zoomScalePageLayoutView="81" workbookViewId="0">
      <selection activeCell="AG1" sqref="AG1:AI1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4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4" t="s">
        <v>10</v>
      </c>
      <c r="B1" s="38" t="s">
        <v>2</v>
      </c>
      <c r="C1" s="149" t="s">
        <v>3</v>
      </c>
      <c r="D1" s="149"/>
      <c r="E1" s="149"/>
      <c r="F1" s="149" t="s">
        <v>3</v>
      </c>
      <c r="G1" s="149"/>
      <c r="H1" s="149"/>
      <c r="I1" s="149" t="s">
        <v>42</v>
      </c>
      <c r="J1" s="149"/>
      <c r="K1" s="149"/>
      <c r="L1" s="21" t="s">
        <v>41</v>
      </c>
      <c r="M1" s="21" t="s">
        <v>39</v>
      </c>
      <c r="N1" s="21" t="s">
        <v>43</v>
      </c>
      <c r="P1" s="154" t="s">
        <v>7</v>
      </c>
      <c r="Q1" s="38" t="s">
        <v>2</v>
      </c>
      <c r="R1" s="149" t="s">
        <v>3</v>
      </c>
      <c r="S1" s="149"/>
      <c r="T1" s="149"/>
      <c r="U1" s="149" t="s">
        <v>3</v>
      </c>
      <c r="V1" s="149"/>
      <c r="W1" s="149"/>
      <c r="X1" s="149" t="s">
        <v>42</v>
      </c>
      <c r="Y1" s="149"/>
      <c r="Z1" s="149"/>
      <c r="AA1" s="21" t="s">
        <v>41</v>
      </c>
      <c r="AB1" s="21" t="s">
        <v>39</v>
      </c>
      <c r="AC1" s="21" t="s">
        <v>43</v>
      </c>
      <c r="AE1" s="150" t="s">
        <v>8</v>
      </c>
      <c r="AF1" s="39" t="s">
        <v>2</v>
      </c>
      <c r="AG1" s="146" t="s">
        <v>3</v>
      </c>
      <c r="AH1" s="146"/>
      <c r="AI1" s="146"/>
      <c r="AJ1" s="146" t="s">
        <v>3</v>
      </c>
      <c r="AK1" s="146"/>
      <c r="AL1" s="146"/>
      <c r="AM1" s="146" t="s">
        <v>42</v>
      </c>
      <c r="AN1" s="146"/>
      <c r="AO1" s="146"/>
      <c r="AP1" s="22" t="s">
        <v>41</v>
      </c>
      <c r="AQ1" s="22" t="s">
        <v>39</v>
      </c>
      <c r="AR1" s="22" t="s">
        <v>43</v>
      </c>
      <c r="AS1" s="37"/>
      <c r="AT1" s="150" t="s">
        <v>11</v>
      </c>
      <c r="AU1" s="39" t="s">
        <v>2</v>
      </c>
      <c r="AV1" s="146" t="s">
        <v>3</v>
      </c>
      <c r="AW1" s="146"/>
      <c r="AX1" s="146"/>
      <c r="AY1" s="146" t="s">
        <v>3</v>
      </c>
      <c r="AZ1" s="146"/>
      <c r="BA1" s="146"/>
      <c r="BB1" s="146" t="s">
        <v>42</v>
      </c>
      <c r="BC1" s="146"/>
      <c r="BD1" s="146"/>
      <c r="BE1" s="22" t="s">
        <v>41</v>
      </c>
      <c r="BF1" s="22" t="s">
        <v>39</v>
      </c>
      <c r="BG1" s="22" t="s">
        <v>43</v>
      </c>
      <c r="BH1" s="1"/>
      <c r="BI1" s="48" t="s">
        <v>46</v>
      </c>
      <c r="BJ1" s="32" t="s">
        <v>30</v>
      </c>
    </row>
    <row r="2" spans="1:62" x14ac:dyDescent="0.2">
      <c r="A2" s="154"/>
      <c r="B2" s="10" t="s">
        <v>1</v>
      </c>
      <c r="C2" s="11">
        <v>1</v>
      </c>
      <c r="D2" s="11">
        <v>2</v>
      </c>
      <c r="E2" s="11">
        <v>3</v>
      </c>
      <c r="F2" s="11" t="s">
        <v>31</v>
      </c>
      <c r="G2" s="11" t="s">
        <v>32</v>
      </c>
      <c r="H2" s="11" t="s">
        <v>33</v>
      </c>
      <c r="I2" s="11">
        <v>1</v>
      </c>
      <c r="J2" s="11">
        <v>2</v>
      </c>
      <c r="K2" s="11">
        <v>3</v>
      </c>
      <c r="L2" s="151"/>
      <c r="M2" s="151"/>
      <c r="N2" s="151"/>
      <c r="P2" s="154"/>
      <c r="Q2" s="10" t="s">
        <v>1</v>
      </c>
      <c r="R2" s="11">
        <v>1</v>
      </c>
      <c r="S2" s="11">
        <v>2</v>
      </c>
      <c r="T2" s="11">
        <v>3</v>
      </c>
      <c r="U2" s="11" t="s">
        <v>31</v>
      </c>
      <c r="V2" s="11" t="s">
        <v>32</v>
      </c>
      <c r="W2" s="11" t="s">
        <v>33</v>
      </c>
      <c r="X2" s="11">
        <v>1</v>
      </c>
      <c r="Y2" s="11">
        <v>2</v>
      </c>
      <c r="Z2" s="11">
        <v>3</v>
      </c>
      <c r="AA2" s="151"/>
      <c r="AB2" s="151"/>
      <c r="AC2" s="151"/>
      <c r="AE2" s="150"/>
      <c r="AF2" s="16" t="s">
        <v>1</v>
      </c>
      <c r="AG2" s="11">
        <v>1</v>
      </c>
      <c r="AH2" s="11">
        <v>2</v>
      </c>
      <c r="AI2" s="11">
        <v>3</v>
      </c>
      <c r="AJ2" s="11" t="s">
        <v>31</v>
      </c>
      <c r="AK2" s="11" t="s">
        <v>32</v>
      </c>
      <c r="AL2" s="11" t="s">
        <v>33</v>
      </c>
      <c r="AM2" s="11">
        <v>1</v>
      </c>
      <c r="AN2" s="11">
        <v>2</v>
      </c>
      <c r="AO2" s="11">
        <v>3</v>
      </c>
      <c r="AP2" s="151"/>
      <c r="AQ2" s="151"/>
      <c r="AR2" s="151"/>
      <c r="AS2" s="42"/>
      <c r="AT2" s="150"/>
      <c r="AU2" s="16" t="s">
        <v>1</v>
      </c>
      <c r="AV2" s="11">
        <v>1</v>
      </c>
      <c r="AW2" s="11">
        <v>2</v>
      </c>
      <c r="AX2" s="11">
        <v>3</v>
      </c>
      <c r="AY2" s="11" t="s">
        <v>31</v>
      </c>
      <c r="AZ2" s="11" t="s">
        <v>32</v>
      </c>
      <c r="BA2" s="11" t="s">
        <v>33</v>
      </c>
      <c r="BB2" s="11">
        <v>1</v>
      </c>
      <c r="BC2" s="11">
        <v>2</v>
      </c>
      <c r="BD2" s="11">
        <v>3</v>
      </c>
      <c r="BE2" s="151"/>
      <c r="BF2" s="151"/>
      <c r="BG2" s="151"/>
      <c r="BI2" s="46"/>
      <c r="BJ2" s="11"/>
    </row>
    <row r="3" spans="1:62" x14ac:dyDescent="0.2">
      <c r="A3" s="154"/>
      <c r="B3" s="10" t="s">
        <v>4</v>
      </c>
      <c r="C3" s="11">
        <v>5.85</v>
      </c>
      <c r="D3" s="11">
        <v>5.85</v>
      </c>
      <c r="E3" s="11">
        <v>5.85</v>
      </c>
      <c r="F3" s="147">
        <f t="shared" ref="F3:F7" si="0">AVERAGE(C3:E3)</f>
        <v>5.8499999999999988</v>
      </c>
      <c r="G3" s="147"/>
      <c r="H3" s="147"/>
      <c r="I3" s="11">
        <v>5.85</v>
      </c>
      <c r="J3" s="11">
        <v>5.85</v>
      </c>
      <c r="K3" s="11">
        <v>5.85</v>
      </c>
      <c r="L3" s="152"/>
      <c r="M3" s="152"/>
      <c r="N3" s="152"/>
      <c r="P3" s="154"/>
      <c r="Q3" s="10" t="s">
        <v>4</v>
      </c>
      <c r="R3" s="11">
        <v>5.85</v>
      </c>
      <c r="S3" s="11">
        <v>5.85</v>
      </c>
      <c r="T3" s="11">
        <v>5.85</v>
      </c>
      <c r="U3" s="147">
        <f t="shared" ref="U3:U7" si="1">AVERAGE(R3:T3)</f>
        <v>5.8499999999999988</v>
      </c>
      <c r="V3" s="147"/>
      <c r="W3" s="147"/>
      <c r="X3" s="11">
        <v>5.85</v>
      </c>
      <c r="Y3" s="11">
        <v>5.85</v>
      </c>
      <c r="Z3" s="11">
        <v>5.85</v>
      </c>
      <c r="AA3" s="152"/>
      <c r="AB3" s="152"/>
      <c r="AC3" s="152"/>
      <c r="AE3" s="150"/>
      <c r="AF3" s="16" t="s">
        <v>4</v>
      </c>
      <c r="AG3" s="11">
        <v>5.85</v>
      </c>
      <c r="AH3" s="11">
        <v>5.85</v>
      </c>
      <c r="AI3" s="11">
        <v>5.85</v>
      </c>
      <c r="AJ3" s="147">
        <f t="shared" ref="AJ3:AJ7" si="2">AVERAGE(AG3:AI3)</f>
        <v>5.8499999999999988</v>
      </c>
      <c r="AK3" s="147"/>
      <c r="AL3" s="147"/>
      <c r="AM3" s="11">
        <v>5.85</v>
      </c>
      <c r="AN3" s="11">
        <v>5.85</v>
      </c>
      <c r="AO3" s="11">
        <v>5.85</v>
      </c>
      <c r="AP3" s="152"/>
      <c r="AQ3" s="152"/>
      <c r="AR3" s="152"/>
      <c r="AS3" s="42"/>
      <c r="AT3" s="150"/>
      <c r="AU3" s="16" t="s">
        <v>4</v>
      </c>
      <c r="AV3" s="11">
        <v>5.85</v>
      </c>
      <c r="AW3" s="11">
        <v>5.85</v>
      </c>
      <c r="AX3" s="11">
        <v>5.85</v>
      </c>
      <c r="AY3" s="147">
        <f t="shared" ref="AY3:AY7" si="3">AVERAGE(AV3:AX3)</f>
        <v>5.8499999999999988</v>
      </c>
      <c r="AZ3" s="147"/>
      <c r="BA3" s="147"/>
      <c r="BB3" s="11">
        <v>5.85</v>
      </c>
      <c r="BC3" s="11">
        <v>5.85</v>
      </c>
      <c r="BD3" s="11">
        <v>5.85</v>
      </c>
      <c r="BE3" s="152"/>
      <c r="BF3" s="152"/>
      <c r="BG3" s="152"/>
      <c r="BI3" s="46"/>
      <c r="BJ3" s="11"/>
    </row>
    <row r="4" spans="1:62" x14ac:dyDescent="0.2">
      <c r="A4" s="154"/>
      <c r="B4" s="10" t="s">
        <v>5</v>
      </c>
      <c r="C4" s="11">
        <v>2</v>
      </c>
      <c r="D4" s="11">
        <v>2.0499999999999998</v>
      </c>
      <c r="E4" s="11">
        <v>1.91</v>
      </c>
      <c r="F4" s="147">
        <f t="shared" si="0"/>
        <v>1.9866666666666666</v>
      </c>
      <c r="G4" s="147"/>
      <c r="H4" s="147"/>
      <c r="I4" s="44">
        <v>2</v>
      </c>
      <c r="J4" s="44">
        <v>2.0499999999999998</v>
      </c>
      <c r="K4" s="44">
        <v>1.91</v>
      </c>
      <c r="L4" s="152"/>
      <c r="M4" s="152"/>
      <c r="N4" s="152"/>
      <c r="P4" s="154"/>
      <c r="Q4" s="10" t="s">
        <v>5</v>
      </c>
      <c r="R4" s="11">
        <v>1.93</v>
      </c>
      <c r="S4" s="11">
        <v>2.0099999999999998</v>
      </c>
      <c r="T4" s="11">
        <v>1.97</v>
      </c>
      <c r="U4" s="147">
        <f t="shared" si="1"/>
        <v>1.9699999999999998</v>
      </c>
      <c r="V4" s="147"/>
      <c r="W4" s="147"/>
      <c r="X4" s="44">
        <v>1.93</v>
      </c>
      <c r="Y4" s="44">
        <v>2.0099999999999998</v>
      </c>
      <c r="Z4" s="44">
        <v>1.97</v>
      </c>
      <c r="AA4" s="152"/>
      <c r="AB4" s="152"/>
      <c r="AC4" s="152"/>
      <c r="AE4" s="150"/>
      <c r="AF4" s="16" t="s">
        <v>5</v>
      </c>
      <c r="AG4" s="11">
        <v>1.99</v>
      </c>
      <c r="AH4" s="11">
        <v>1.96</v>
      </c>
      <c r="AI4" s="11">
        <v>2.0499999999999998</v>
      </c>
      <c r="AJ4" s="147">
        <f t="shared" si="2"/>
        <v>2</v>
      </c>
      <c r="AK4" s="147"/>
      <c r="AL4" s="147"/>
      <c r="AM4" s="44">
        <v>1.99</v>
      </c>
      <c r="AN4" s="44">
        <v>1.96</v>
      </c>
      <c r="AO4" s="44">
        <v>2.0499999999999998</v>
      </c>
      <c r="AP4" s="152"/>
      <c r="AQ4" s="152"/>
      <c r="AR4" s="152"/>
      <c r="AS4" s="42"/>
      <c r="AT4" s="150"/>
      <c r="AU4" s="16" t="s">
        <v>5</v>
      </c>
      <c r="AV4" s="11">
        <v>2.04</v>
      </c>
      <c r="AW4" s="11">
        <v>1.92</v>
      </c>
      <c r="AX4" s="11">
        <v>1.95</v>
      </c>
      <c r="AY4" s="147">
        <f t="shared" si="3"/>
        <v>1.97</v>
      </c>
      <c r="AZ4" s="147"/>
      <c r="BA4" s="147"/>
      <c r="BB4" s="44">
        <v>2.04</v>
      </c>
      <c r="BC4" s="44">
        <v>1.92</v>
      </c>
      <c r="BD4" s="44">
        <v>1.95</v>
      </c>
      <c r="BE4" s="152"/>
      <c r="BF4" s="152"/>
      <c r="BG4" s="152"/>
      <c r="BI4" s="46"/>
      <c r="BJ4" s="11"/>
    </row>
    <row r="5" spans="1:62" x14ac:dyDescent="0.2">
      <c r="A5" s="154"/>
      <c r="B5" s="10" t="s">
        <v>6</v>
      </c>
      <c r="C5" s="11">
        <v>0.19</v>
      </c>
      <c r="D5" s="11">
        <v>0.19</v>
      </c>
      <c r="E5" s="11">
        <v>0.19</v>
      </c>
      <c r="F5" s="147">
        <f t="shared" si="0"/>
        <v>0.19000000000000003</v>
      </c>
      <c r="G5" s="147"/>
      <c r="H5" s="147"/>
      <c r="I5" s="11">
        <v>0.19</v>
      </c>
      <c r="J5" s="11">
        <v>0.19</v>
      </c>
      <c r="K5" s="11">
        <v>0.19</v>
      </c>
      <c r="L5" s="152"/>
      <c r="M5" s="152"/>
      <c r="N5" s="152"/>
      <c r="P5" s="154"/>
      <c r="Q5" s="10" t="s">
        <v>6</v>
      </c>
      <c r="R5" s="11">
        <v>0.19</v>
      </c>
      <c r="S5" s="11">
        <v>0.19</v>
      </c>
      <c r="T5" s="11">
        <v>0.19</v>
      </c>
      <c r="U5" s="147">
        <f t="shared" si="1"/>
        <v>0.19000000000000003</v>
      </c>
      <c r="V5" s="147"/>
      <c r="W5" s="147"/>
      <c r="X5" s="11">
        <v>0.19</v>
      </c>
      <c r="Y5" s="11">
        <v>0.19</v>
      </c>
      <c r="Z5" s="11">
        <v>0.19</v>
      </c>
      <c r="AA5" s="152"/>
      <c r="AB5" s="152"/>
      <c r="AC5" s="152"/>
      <c r="AE5" s="150"/>
      <c r="AF5" s="16" t="s">
        <v>6</v>
      </c>
      <c r="AG5" s="11">
        <v>0.19</v>
      </c>
      <c r="AH5" s="11">
        <v>0.19</v>
      </c>
      <c r="AI5" s="11">
        <v>0.19</v>
      </c>
      <c r="AJ5" s="147">
        <f t="shared" si="2"/>
        <v>0.19000000000000003</v>
      </c>
      <c r="AK5" s="147"/>
      <c r="AL5" s="147"/>
      <c r="AM5" s="11">
        <v>0.19</v>
      </c>
      <c r="AN5" s="11">
        <v>0.19</v>
      </c>
      <c r="AO5" s="11">
        <v>0.19</v>
      </c>
      <c r="AP5" s="152"/>
      <c r="AQ5" s="152"/>
      <c r="AR5" s="152"/>
      <c r="AS5" s="42"/>
      <c r="AT5" s="150"/>
      <c r="AU5" s="16" t="s">
        <v>6</v>
      </c>
      <c r="AV5" s="11">
        <v>0.19</v>
      </c>
      <c r="AW5" s="11">
        <v>0.19</v>
      </c>
      <c r="AX5" s="11">
        <v>0.19</v>
      </c>
      <c r="AY5" s="147">
        <f t="shared" si="3"/>
        <v>0.19000000000000003</v>
      </c>
      <c r="AZ5" s="147"/>
      <c r="BA5" s="147"/>
      <c r="BB5" s="11">
        <v>0.19</v>
      </c>
      <c r="BC5" s="11">
        <v>0.19</v>
      </c>
      <c r="BD5" s="11">
        <v>0.19</v>
      </c>
      <c r="BE5" s="152"/>
      <c r="BF5" s="152"/>
      <c r="BG5" s="152"/>
      <c r="BI5" s="46"/>
      <c r="BJ5" s="11"/>
    </row>
    <row r="6" spans="1:62" x14ac:dyDescent="0.2">
      <c r="A6" s="154"/>
      <c r="B6" s="10" t="s">
        <v>28</v>
      </c>
      <c r="C6" s="40">
        <f t="shared" ref="C6:K6" si="4">(C3*C4*2)+(C3*C5*2)+(C5*C4*2)</f>
        <v>26.382999999999999</v>
      </c>
      <c r="D6" s="40">
        <f t="shared" si="4"/>
        <v>26.986999999999995</v>
      </c>
      <c r="E6" s="40">
        <f t="shared" si="4"/>
        <v>25.295799999999996</v>
      </c>
      <c r="F6" s="147">
        <f t="shared" si="0"/>
        <v>26.221933333333329</v>
      </c>
      <c r="G6" s="147"/>
      <c r="H6" s="147"/>
      <c r="I6" s="40">
        <f t="shared" si="4"/>
        <v>26.382999999999999</v>
      </c>
      <c r="J6" s="40">
        <f t="shared" si="4"/>
        <v>26.986999999999995</v>
      </c>
      <c r="K6" s="40">
        <f t="shared" si="4"/>
        <v>25.295799999999996</v>
      </c>
      <c r="L6" s="152"/>
      <c r="M6" s="152"/>
      <c r="N6" s="152"/>
      <c r="P6" s="154"/>
      <c r="Q6" s="10" t="s">
        <v>28</v>
      </c>
      <c r="R6" s="40">
        <f t="shared" ref="R6:Z6" si="5">(R3*R4*2)+(R3*R5*2)+(R5*R4*2)</f>
        <v>25.537399999999998</v>
      </c>
      <c r="S6" s="40">
        <f t="shared" si="5"/>
        <v>26.503799999999995</v>
      </c>
      <c r="T6" s="40">
        <f t="shared" si="5"/>
        <v>26.020599999999998</v>
      </c>
      <c r="U6" s="147">
        <f t="shared" si="1"/>
        <v>26.020599999999998</v>
      </c>
      <c r="V6" s="147"/>
      <c r="W6" s="147"/>
      <c r="X6" s="40">
        <f t="shared" si="5"/>
        <v>25.537399999999998</v>
      </c>
      <c r="Y6" s="40">
        <f t="shared" si="5"/>
        <v>26.503799999999995</v>
      </c>
      <c r="Z6" s="40">
        <f t="shared" si="5"/>
        <v>26.020599999999998</v>
      </c>
      <c r="AA6" s="152"/>
      <c r="AB6" s="152"/>
      <c r="AC6" s="152"/>
      <c r="AE6" s="150"/>
      <c r="AF6" s="16" t="s">
        <v>28</v>
      </c>
      <c r="AG6" s="40">
        <f t="shared" ref="AG6:AO6" si="6">(AG3*AG4*2)+(AG3*AG5*2)+(AG5*AG4*2)</f>
        <v>26.262199999999996</v>
      </c>
      <c r="AH6" s="40">
        <f t="shared" si="6"/>
        <v>25.899799999999999</v>
      </c>
      <c r="AI6" s="40">
        <f t="shared" si="6"/>
        <v>26.986999999999995</v>
      </c>
      <c r="AJ6" s="147">
        <f t="shared" si="2"/>
        <v>26.382999999999996</v>
      </c>
      <c r="AK6" s="147"/>
      <c r="AL6" s="147"/>
      <c r="AM6" s="40">
        <f t="shared" si="6"/>
        <v>26.262199999999996</v>
      </c>
      <c r="AN6" s="40">
        <f t="shared" si="6"/>
        <v>25.899799999999999</v>
      </c>
      <c r="AO6" s="40">
        <f t="shared" si="6"/>
        <v>26.986999999999995</v>
      </c>
      <c r="AP6" s="152"/>
      <c r="AQ6" s="152"/>
      <c r="AR6" s="152"/>
      <c r="AS6" s="42"/>
      <c r="AT6" s="150"/>
      <c r="AU6" s="16" t="s">
        <v>28</v>
      </c>
      <c r="AV6" s="40">
        <f t="shared" ref="AV6:BD6" si="7">(AV3*AV4*2)+(AV3*AV5*2)+(AV5*AV4*2)</f>
        <v>26.866199999999999</v>
      </c>
      <c r="AW6" s="40">
        <f t="shared" si="7"/>
        <v>25.416599999999999</v>
      </c>
      <c r="AX6" s="40">
        <f t="shared" si="7"/>
        <v>25.778999999999996</v>
      </c>
      <c r="AY6" s="147">
        <f t="shared" si="3"/>
        <v>26.020599999999998</v>
      </c>
      <c r="AZ6" s="147"/>
      <c r="BA6" s="147"/>
      <c r="BB6" s="40">
        <f t="shared" si="7"/>
        <v>26.866199999999999</v>
      </c>
      <c r="BC6" s="40">
        <f t="shared" si="7"/>
        <v>25.416599999999999</v>
      </c>
      <c r="BD6" s="40">
        <f t="shared" si="7"/>
        <v>25.778999999999996</v>
      </c>
      <c r="BE6" s="152"/>
      <c r="BF6" s="152"/>
      <c r="BG6" s="152"/>
      <c r="BI6" s="46"/>
      <c r="BJ6" s="11"/>
    </row>
    <row r="7" spans="1:62" x14ac:dyDescent="0.2">
      <c r="A7" s="154"/>
      <c r="B7" s="10" t="s">
        <v>29</v>
      </c>
      <c r="C7" s="40">
        <f t="shared" ref="C7:K7" si="8">C5*C4*C3</f>
        <v>2.2229999999999999</v>
      </c>
      <c r="D7" s="40">
        <f t="shared" si="8"/>
        <v>2.2785749999999996</v>
      </c>
      <c r="E7" s="40">
        <f t="shared" si="8"/>
        <v>2.1229649999999998</v>
      </c>
      <c r="F7" s="147">
        <f t="shared" si="0"/>
        <v>2.2081799999999996</v>
      </c>
      <c r="G7" s="147"/>
      <c r="H7" s="147"/>
      <c r="I7" s="40">
        <f t="shared" si="8"/>
        <v>2.2229999999999999</v>
      </c>
      <c r="J7" s="40">
        <f t="shared" si="8"/>
        <v>2.2785749999999996</v>
      </c>
      <c r="K7" s="40">
        <f t="shared" si="8"/>
        <v>2.1229649999999998</v>
      </c>
      <c r="L7" s="152"/>
      <c r="M7" s="152"/>
      <c r="N7" s="152"/>
      <c r="P7" s="154"/>
      <c r="Q7" s="10" t="s">
        <v>29</v>
      </c>
      <c r="R7" s="40">
        <f t="shared" ref="R7:Z7" si="9">R5*R4*R3</f>
        <v>2.1451949999999997</v>
      </c>
      <c r="S7" s="40">
        <f t="shared" si="9"/>
        <v>2.2341149999999996</v>
      </c>
      <c r="T7" s="40">
        <f t="shared" si="9"/>
        <v>2.1896550000000001</v>
      </c>
      <c r="U7" s="147">
        <f t="shared" si="1"/>
        <v>2.1896549999999997</v>
      </c>
      <c r="V7" s="147"/>
      <c r="W7" s="147"/>
      <c r="X7" s="40">
        <f t="shared" si="9"/>
        <v>2.1451949999999997</v>
      </c>
      <c r="Y7" s="40">
        <f t="shared" si="9"/>
        <v>2.2341149999999996</v>
      </c>
      <c r="Z7" s="40">
        <f t="shared" si="9"/>
        <v>2.1896550000000001</v>
      </c>
      <c r="AA7" s="152"/>
      <c r="AB7" s="152"/>
      <c r="AC7" s="152"/>
      <c r="AE7" s="150"/>
      <c r="AF7" s="16" t="s">
        <v>29</v>
      </c>
      <c r="AG7" s="40">
        <f t="shared" ref="AG7:AO7" si="10">AG5*AG4*AG3</f>
        <v>2.2118849999999997</v>
      </c>
      <c r="AH7" s="40">
        <f t="shared" si="10"/>
        <v>2.1785399999999999</v>
      </c>
      <c r="AI7" s="40">
        <f t="shared" si="10"/>
        <v>2.2785749999999996</v>
      </c>
      <c r="AJ7" s="147">
        <f t="shared" si="2"/>
        <v>2.2229999999999994</v>
      </c>
      <c r="AK7" s="147"/>
      <c r="AL7" s="147"/>
      <c r="AM7" s="40">
        <f t="shared" si="10"/>
        <v>2.2118849999999997</v>
      </c>
      <c r="AN7" s="40">
        <f t="shared" si="10"/>
        <v>2.1785399999999999</v>
      </c>
      <c r="AO7" s="40">
        <f t="shared" si="10"/>
        <v>2.2785749999999996</v>
      </c>
      <c r="AP7" s="152"/>
      <c r="AQ7" s="152"/>
      <c r="AR7" s="152"/>
      <c r="AS7" s="42"/>
      <c r="AT7" s="150"/>
      <c r="AU7" s="16" t="s">
        <v>29</v>
      </c>
      <c r="AV7" s="40">
        <f>AV5*AV4*AV3</f>
        <v>2.2674599999999998</v>
      </c>
      <c r="AW7" s="40">
        <f t="shared" ref="AW7:BD7" si="11">AW5*AW4*AW3</f>
        <v>2.13408</v>
      </c>
      <c r="AX7" s="40">
        <f t="shared" si="11"/>
        <v>2.1674249999999997</v>
      </c>
      <c r="AY7" s="147">
        <f t="shared" si="3"/>
        <v>2.1896549999999997</v>
      </c>
      <c r="AZ7" s="147"/>
      <c r="BA7" s="147"/>
      <c r="BB7" s="40">
        <f t="shared" si="11"/>
        <v>2.2674599999999998</v>
      </c>
      <c r="BC7" s="40">
        <f t="shared" si="11"/>
        <v>2.13408</v>
      </c>
      <c r="BD7" s="40">
        <f t="shared" si="11"/>
        <v>2.1674249999999997</v>
      </c>
      <c r="BE7" s="152"/>
      <c r="BF7" s="152"/>
      <c r="BG7" s="152"/>
      <c r="BI7" s="46"/>
      <c r="BJ7" s="11"/>
    </row>
    <row r="8" spans="1:62" x14ac:dyDescent="0.2">
      <c r="A8" s="154"/>
      <c r="B8" s="10" t="s">
        <v>35</v>
      </c>
      <c r="C8" s="40">
        <f>C9/C7</f>
        <v>2.1900134952766535</v>
      </c>
      <c r="D8" s="40">
        <f t="shared" ref="D8" si="12">D9/D7</f>
        <v>2.1310687600803138</v>
      </c>
      <c r="E8" s="40">
        <f>E9/E7</f>
        <v>2.1792163318754669</v>
      </c>
      <c r="F8" s="147">
        <f>AVERAGE(C8:E8)</f>
        <v>2.1667661957441449</v>
      </c>
      <c r="G8" s="147"/>
      <c r="H8" s="147"/>
      <c r="I8" s="148" t="s">
        <v>34</v>
      </c>
      <c r="J8" s="148"/>
      <c r="K8" s="148"/>
      <c r="L8" s="152"/>
      <c r="M8" s="152"/>
      <c r="N8" s="152"/>
      <c r="P8" s="154"/>
      <c r="Q8" s="10" t="s">
        <v>35</v>
      </c>
      <c r="R8" s="40">
        <f>R9/R7</f>
        <v>2.205626994282571</v>
      </c>
      <c r="S8" s="40">
        <f t="shared" ref="S8" si="13">S9/S7</f>
        <v>2.1069192946647779</v>
      </c>
      <c r="T8" s="40">
        <f>T9/T7</f>
        <v>2.1734930845270144</v>
      </c>
      <c r="U8" s="147">
        <f>AVERAGE(R8:T8)</f>
        <v>2.1620131244914544</v>
      </c>
      <c r="V8" s="147"/>
      <c r="W8" s="147"/>
      <c r="X8" s="148" t="s">
        <v>34</v>
      </c>
      <c r="Y8" s="148"/>
      <c r="Z8" s="148"/>
      <c r="AA8" s="152"/>
      <c r="AB8" s="152"/>
      <c r="AC8" s="152"/>
      <c r="AE8" s="150"/>
      <c r="AF8" s="16" t="s">
        <v>35</v>
      </c>
      <c r="AG8" s="40">
        <f>AG9/AG7</f>
        <v>2.1709537340322851</v>
      </c>
      <c r="AH8" s="40">
        <f t="shared" ref="AH8" si="14">AH9/AH7</f>
        <v>2.1562606149072314</v>
      </c>
      <c r="AI8" s="40">
        <f>AI9/AI7</f>
        <v>2.1417772072457573</v>
      </c>
      <c r="AJ8" s="147">
        <f>AVERAGE(AG8:AI8)</f>
        <v>2.1563305187284247</v>
      </c>
      <c r="AK8" s="147"/>
      <c r="AL8" s="147"/>
      <c r="AM8" s="148" t="s">
        <v>34</v>
      </c>
      <c r="AN8" s="148"/>
      <c r="AO8" s="148"/>
      <c r="AP8" s="152"/>
      <c r="AQ8" s="152"/>
      <c r="AR8" s="152"/>
      <c r="AS8" s="42"/>
      <c r="AT8" s="150"/>
      <c r="AU8" s="16" t="s">
        <v>35</v>
      </c>
      <c r="AV8" s="40">
        <f>AV9/AV7</f>
        <v>2.1159799952369616</v>
      </c>
      <c r="AW8" s="40">
        <f t="shared" ref="AW8" si="15">AW9/AW7</f>
        <v>2.1594785575048734</v>
      </c>
      <c r="AX8" s="40">
        <f>AX9/AX7</f>
        <v>2.1857273031362103</v>
      </c>
      <c r="AY8" s="147">
        <f>AVERAGE(AV8:AX8)</f>
        <v>2.1537286186260149</v>
      </c>
      <c r="AZ8" s="147"/>
      <c r="BA8" s="147"/>
      <c r="BB8" s="148" t="s">
        <v>34</v>
      </c>
      <c r="BC8" s="148"/>
      <c r="BD8" s="148"/>
      <c r="BE8" s="152"/>
      <c r="BF8" s="152"/>
      <c r="BG8" s="152"/>
      <c r="BI8" s="46"/>
      <c r="BJ8" s="11"/>
    </row>
    <row r="9" spans="1:62" x14ac:dyDescent="0.2">
      <c r="A9" s="154"/>
      <c r="B9" s="10" t="s">
        <v>0</v>
      </c>
      <c r="C9" s="40">
        <v>4.8684000000000003</v>
      </c>
      <c r="D9" s="40">
        <v>4.8558000000000003</v>
      </c>
      <c r="E9" s="40">
        <v>4.6264000000000003</v>
      </c>
      <c r="F9" s="40" t="s">
        <v>34</v>
      </c>
      <c r="G9" s="40" t="s">
        <v>34</v>
      </c>
      <c r="H9" s="40" t="s">
        <v>34</v>
      </c>
      <c r="I9" s="148"/>
      <c r="J9" s="148"/>
      <c r="K9" s="148"/>
      <c r="L9" s="153"/>
      <c r="M9" s="153"/>
      <c r="N9" s="153"/>
      <c r="P9" s="154"/>
      <c r="Q9" s="10" t="s">
        <v>0</v>
      </c>
      <c r="R9" s="40">
        <v>4.7314999999999996</v>
      </c>
      <c r="S9" s="40">
        <v>4.7070999999999996</v>
      </c>
      <c r="T9" s="40">
        <v>4.7591999999999999</v>
      </c>
      <c r="U9" s="40" t="s">
        <v>34</v>
      </c>
      <c r="V9" s="40" t="s">
        <v>34</v>
      </c>
      <c r="W9" s="40" t="s">
        <v>34</v>
      </c>
      <c r="X9" s="148"/>
      <c r="Y9" s="148"/>
      <c r="Z9" s="148"/>
      <c r="AA9" s="153"/>
      <c r="AB9" s="153"/>
      <c r="AC9" s="153"/>
      <c r="AE9" s="150"/>
      <c r="AF9" s="16" t="s">
        <v>0</v>
      </c>
      <c r="AG9" s="40">
        <v>4.8018999999999998</v>
      </c>
      <c r="AH9" s="40">
        <v>4.6974999999999998</v>
      </c>
      <c r="AI9" s="40">
        <v>4.8802000000000003</v>
      </c>
      <c r="AJ9" s="40" t="s">
        <v>34</v>
      </c>
      <c r="AK9" s="40" t="s">
        <v>34</v>
      </c>
      <c r="AL9" s="40" t="s">
        <v>34</v>
      </c>
      <c r="AM9" s="148"/>
      <c r="AN9" s="148"/>
      <c r="AO9" s="148"/>
      <c r="AP9" s="153"/>
      <c r="AQ9" s="153"/>
      <c r="AR9" s="153"/>
      <c r="AS9" s="42"/>
      <c r="AT9" s="150"/>
      <c r="AU9" s="16" t="s">
        <v>0</v>
      </c>
      <c r="AV9" s="40">
        <v>4.7979000000000003</v>
      </c>
      <c r="AW9" s="40">
        <v>4.6085000000000003</v>
      </c>
      <c r="AX9" s="40">
        <v>4.7374000000000001</v>
      </c>
      <c r="AY9" s="40" t="s">
        <v>34</v>
      </c>
      <c r="AZ9" s="40" t="s">
        <v>34</v>
      </c>
      <c r="BA9" s="40" t="s">
        <v>34</v>
      </c>
      <c r="BB9" s="148"/>
      <c r="BC9" s="148"/>
      <c r="BD9" s="148"/>
      <c r="BE9" s="153"/>
      <c r="BF9" s="153"/>
      <c r="BG9" s="153"/>
      <c r="BI9" s="46">
        <v>25</v>
      </c>
      <c r="BJ9" s="11">
        <v>0</v>
      </c>
    </row>
    <row r="10" spans="1:62" x14ac:dyDescent="0.2">
      <c r="A10" s="154"/>
      <c r="B10" s="10" t="s">
        <v>12</v>
      </c>
      <c r="C10" s="45">
        <v>4.5194000000000001</v>
      </c>
      <c r="D10" s="45">
        <v>4.4652000000000003</v>
      </c>
      <c r="E10" s="45">
        <v>4.2847999999999997</v>
      </c>
      <c r="F10" s="40">
        <f t="shared" ref="F10:F13" si="16">$C$9-C10</f>
        <v>0.3490000000000002</v>
      </c>
      <c r="G10" s="40">
        <f t="shared" ref="G10:G14" si="17">$D$9-D10</f>
        <v>0.39060000000000006</v>
      </c>
      <c r="H10" s="14">
        <f t="shared" ref="H10:H13" si="18">$E$9-E10</f>
        <v>0.34160000000000057</v>
      </c>
      <c r="I10" s="15">
        <f>(F10/($C$6*(BJ10-$BJ$9)*$F$8))*10000</f>
        <v>61.050496193444374</v>
      </c>
      <c r="J10" s="15">
        <f>(G10/($F$8*$D$6*(BJ10-$BJ$9)))*10000</f>
        <v>66.798325922455035</v>
      </c>
      <c r="K10" s="15">
        <f>(H10/($F$8*$E$6*(BJ10-$BJ$9)))*10000</f>
        <v>62.324297462574556</v>
      </c>
      <c r="L10" s="15">
        <f>AVERAGE(I10:K10)</f>
        <v>63.391039859491322</v>
      </c>
      <c r="M10" s="15">
        <f>_xlfn.STDEV.S(I10:K10)</f>
        <v>3.018748276100458</v>
      </c>
      <c r="N10" s="15">
        <f>M10^2</f>
        <v>9.1128411544594865</v>
      </c>
      <c r="P10" s="154"/>
      <c r="Q10" s="10" t="s">
        <v>12</v>
      </c>
      <c r="R10" s="45">
        <v>4.3456000000000001</v>
      </c>
      <c r="S10" s="40">
        <v>4.3125999999999998</v>
      </c>
      <c r="T10" s="45">
        <v>4.3635000000000002</v>
      </c>
      <c r="U10" s="40">
        <f>$R$9-R10</f>
        <v>0.38589999999999947</v>
      </c>
      <c r="V10" s="45">
        <f>$S$9-S10</f>
        <v>0.39449999999999985</v>
      </c>
      <c r="W10" s="45">
        <f>$T$9-T10</f>
        <v>0.39569999999999972</v>
      </c>
      <c r="X10" s="15">
        <f>(U10/($R$6*(BJ10-$BJ$9)*$U$8))*10000</f>
        <v>69.893980348239026</v>
      </c>
      <c r="Y10" s="15">
        <f>(V10/($S$6*(BJ10-$BJ$9)*$U$8))*10000</f>
        <v>68.846289046166746</v>
      </c>
      <c r="Z10" s="15">
        <f>(W10/($T$6*(BJ10-$BJ$9)*$U$8))*10000</f>
        <v>70.33806515642361</v>
      </c>
      <c r="AA10" s="15">
        <f>AVERAGE(X10:Z10)</f>
        <v>69.692778183609789</v>
      </c>
      <c r="AB10" s="15">
        <f>_xlfn.STDEV.S(X10:Z10)</f>
        <v>0.76597044595199093</v>
      </c>
      <c r="AC10" s="15">
        <f>AB10^2</f>
        <v>0.58671072407189184</v>
      </c>
      <c r="AE10" s="150"/>
      <c r="AF10" s="16" t="s">
        <v>12</v>
      </c>
      <c r="AG10" s="40">
        <v>4.2881999999999998</v>
      </c>
      <c r="AH10" s="40">
        <v>4.2013999999999996</v>
      </c>
      <c r="AI10" s="40">
        <v>4.3437999999999999</v>
      </c>
      <c r="AJ10" s="40">
        <f>$AG$9-AG10</f>
        <v>0.51370000000000005</v>
      </c>
      <c r="AK10" s="45">
        <f>$AH$9-AH10</f>
        <v>0.49610000000000021</v>
      </c>
      <c r="AL10" s="45">
        <f>$AI$9-AI10</f>
        <v>0.53640000000000043</v>
      </c>
      <c r="AM10" s="15">
        <f>(AJ10/($AG$6*(BJ10-$BJ$9)*$AJ$8))*10000</f>
        <v>90.711663613711465</v>
      </c>
      <c r="AN10" s="15">
        <f>(AK10/($AH$6*(BJ10-$BJ$9)*$AJ$8))*10000</f>
        <v>88.829555116682528</v>
      </c>
      <c r="AO10" s="15">
        <f>(AL10/($AI$6*(BJ10-$BJ$9)*$AJ$8))*10000</f>
        <v>92.176206448551952</v>
      </c>
      <c r="AP10" s="15">
        <f>AVERAGE(AM10:AO10)</f>
        <v>90.572475059648653</v>
      </c>
      <c r="AQ10" s="15">
        <f>_xlfn.STDEV.S(AM10:AO10)</f>
        <v>1.6776617282582389</v>
      </c>
      <c r="AR10" s="15">
        <f>AQ10^2</f>
        <v>2.814548874462421</v>
      </c>
      <c r="AS10" s="43"/>
      <c r="AT10" s="150"/>
      <c r="AU10" s="16" t="s">
        <v>12</v>
      </c>
      <c r="AV10" s="40">
        <v>4.2038000000000002</v>
      </c>
      <c r="AW10" s="40">
        <v>4.1162999999999998</v>
      </c>
      <c r="AX10" s="45">
        <v>4.1974</v>
      </c>
      <c r="AY10" s="40">
        <f>$AV$9-AV10</f>
        <v>0.59410000000000007</v>
      </c>
      <c r="AZ10" s="40">
        <f>$AW$9-AW10</f>
        <v>0.49220000000000041</v>
      </c>
      <c r="BA10" s="14">
        <f>$AX$9-AX10</f>
        <v>0.54</v>
      </c>
      <c r="BB10" s="15">
        <f>(AY10/($AV$6*(BJ10-$BJ$9)*$AY$8))*10000</f>
        <v>102.67443695705154</v>
      </c>
      <c r="BC10" s="15">
        <f>(AZ10/($AW$6*(BJ10-$BJ$9)*$AY$8))*10000</f>
        <v>89.915212754216086</v>
      </c>
      <c r="BD10" s="15">
        <f>(BA10/($AY$8*$AX$6*(BJ10-$BJ$9)))*10000</f>
        <v>97.260548477578098</v>
      </c>
      <c r="BE10" s="15">
        <f>AVERAGE(BB10:BD10)</f>
        <v>96.616732729615237</v>
      </c>
      <c r="BF10" s="15">
        <f>_xlfn.STDEV.S(BB10:BD10)</f>
        <v>6.4039304026940549</v>
      </c>
      <c r="BG10" s="15">
        <f>BF10^2</f>
        <v>41.01032460254924</v>
      </c>
      <c r="BI10" s="46">
        <v>26</v>
      </c>
      <c r="BJ10" s="11">
        <v>1</v>
      </c>
    </row>
    <row r="11" spans="1:62" x14ac:dyDescent="0.2">
      <c r="A11" s="154"/>
      <c r="B11" s="10" t="s">
        <v>13</v>
      </c>
      <c r="C11" s="40">
        <v>4.1486000000000001</v>
      </c>
      <c r="D11" s="18">
        <v>4.0968999999999998</v>
      </c>
      <c r="E11" s="47">
        <v>3.9376000000000002</v>
      </c>
      <c r="F11" s="40">
        <f t="shared" si="16"/>
        <v>0.71980000000000022</v>
      </c>
      <c r="G11" s="40">
        <f t="shared" si="17"/>
        <v>0.75890000000000057</v>
      </c>
      <c r="H11" s="14">
        <f t="shared" si="18"/>
        <v>0.68880000000000008</v>
      </c>
      <c r="I11" s="15">
        <f>(F11/($C$6*(BJ11-$BJ$9)*$F$8))*10000</f>
        <v>62.957230888311244</v>
      </c>
      <c r="J11" s="15">
        <f t="shared" ref="J11:J14" si="19">(G11/($F$8*$D$6*(BJ11-$BJ$9)))*10000</f>
        <v>64.891512471263638</v>
      </c>
      <c r="K11" s="15">
        <f>(H11/($F$8*$E$6*(BJ11-$BJ$9)))*10000</f>
        <v>62.835152359808674</v>
      </c>
      <c r="L11" s="15">
        <f t="shared" ref="L11:L14" si="20">AVERAGE(I11:K11)</f>
        <v>63.56129857312785</v>
      </c>
      <c r="M11" s="15">
        <f t="shared" ref="M11:M13" si="21">_xlfn.STDEV.S(I11:K11)</f>
        <v>1.1536149933472348</v>
      </c>
      <c r="N11" s="15">
        <f t="shared" ref="N11:N14" si="22">M11^2</f>
        <v>1.3308275528755407</v>
      </c>
      <c r="P11" s="154"/>
      <c r="Q11" s="10" t="s">
        <v>13</v>
      </c>
      <c r="R11" s="40">
        <v>3.9512</v>
      </c>
      <c r="S11" s="47">
        <v>3.8929</v>
      </c>
      <c r="T11" s="47">
        <v>4.0099</v>
      </c>
      <c r="U11" s="45">
        <f t="shared" ref="U11:U14" si="23">$R$9-R11</f>
        <v>0.78029999999999955</v>
      </c>
      <c r="V11" s="45">
        <f t="shared" ref="V11:V14" si="24">$S$9-S11</f>
        <v>0.81419999999999959</v>
      </c>
      <c r="W11" s="45">
        <f t="shared" ref="W11:W14" si="25">$T$9-T11</f>
        <v>0.74929999999999986</v>
      </c>
      <c r="X11" s="15">
        <f t="shared" ref="X11:X14" si="26">(U11/($R$6*(BJ11-$BJ$9)*$U$8))*10000</f>
        <v>70.663737841061092</v>
      </c>
      <c r="Y11" s="15">
        <f t="shared" ref="Y11:Y14" si="27">(V11/($S$6*(BJ11-$BJ$9)*$U$8))*10000</f>
        <v>71.045181928249619</v>
      </c>
      <c r="Z11" s="15">
        <f t="shared" ref="Z11:Z13" si="28">(W11/($T$6*(BJ11-$BJ$9)*$U$8))*10000</f>
        <v>66.596300507591906</v>
      </c>
      <c r="AA11" s="15">
        <f>AVERAGE(X11:Z11)</f>
        <v>69.435073425634201</v>
      </c>
      <c r="AB11" s="15">
        <f t="shared" ref="AB11:AB13" si="29">_xlfn.STDEV.S(X11:Z11)</f>
        <v>2.4658362999336689</v>
      </c>
      <c r="AC11" s="15">
        <f t="shared" ref="AC11:AC14" si="30">AB11^2</f>
        <v>6.0803486580705668</v>
      </c>
      <c r="AE11" s="150"/>
      <c r="AF11" s="16" t="s">
        <v>13</v>
      </c>
      <c r="AG11" s="40">
        <v>4.0970000000000004</v>
      </c>
      <c r="AH11" s="40">
        <v>3.9483000000000001</v>
      </c>
      <c r="AI11" s="40">
        <v>4.1016000000000004</v>
      </c>
      <c r="AJ11" s="45">
        <f t="shared" ref="AJ11" si="31">$AG$9-AG11</f>
        <v>0.70489999999999942</v>
      </c>
      <c r="AK11" s="45">
        <f t="shared" ref="AK11:AK12" si="32">$AH$9-AH11</f>
        <v>0.74919999999999964</v>
      </c>
      <c r="AL11" s="45">
        <f t="shared" ref="AL11:AL12" si="33">$AI$9-AI11</f>
        <v>0.77859999999999996</v>
      </c>
      <c r="AM11" s="15">
        <f t="shared" ref="AM11:AM14" si="34">(AJ11/($AG$6*(BJ11-$BJ$9)*$AJ$8))*10000</f>
        <v>62.237348336874781</v>
      </c>
      <c r="AN11" s="15">
        <f t="shared" ref="AN11:AN14" si="35">(AK11/($AH$6*(BJ11-$BJ$9)*$AJ$8))*10000</f>
        <v>67.074282093749744</v>
      </c>
      <c r="AO11" s="15">
        <f t="shared" ref="AO11:AO14" si="36">(AL11/($AI$6*(BJ11-$BJ$9)*$AJ$8))*10000</f>
        <v>66.89820501569956</v>
      </c>
      <c r="AP11" s="15">
        <f t="shared" ref="AP11:AP14" si="37">AVERAGE(AM11:AO11)</f>
        <v>65.403278482108021</v>
      </c>
      <c r="AQ11" s="15">
        <f t="shared" ref="AQ11:AQ12" si="38">_xlfn.STDEV.S(AM11:AO11)</f>
        <v>2.743189028799534</v>
      </c>
      <c r="AR11" s="15">
        <f t="shared" ref="AR11:AR14" si="39">AQ11^2</f>
        <v>7.5250860477261305</v>
      </c>
      <c r="AS11" s="43"/>
      <c r="AT11" s="150"/>
      <c r="AU11" s="16" t="s">
        <v>13</v>
      </c>
      <c r="AV11" s="40">
        <v>3.9262000000000001</v>
      </c>
      <c r="AW11" s="40">
        <v>4.0202999999999998</v>
      </c>
      <c r="AX11" s="40">
        <v>3.9786000000000001</v>
      </c>
      <c r="AY11" s="50">
        <f t="shared" ref="AY11:AY14" si="40">$AV$9-AV11</f>
        <v>0.87170000000000014</v>
      </c>
      <c r="AZ11" s="50">
        <f t="shared" ref="AZ11:AZ14" si="41">$AW$9-AW11</f>
        <v>0.5882000000000005</v>
      </c>
      <c r="BA11" s="14">
        <f t="shared" ref="BA11:BA14" si="42">$AX$9-AX11</f>
        <v>0.75879999999999992</v>
      </c>
      <c r="BB11" s="15">
        <f>(AY11/($AV$6*(BJ11-$BJ$9)*$AY$8))*10000</f>
        <v>75.325119252198149</v>
      </c>
      <c r="BC11" s="15">
        <f t="shared" ref="BC11:BC14" si="43">(AZ11/($AW$6*(BJ11-$BJ$9)*$AY$8))*10000</f>
        <v>53.726257763134804</v>
      </c>
      <c r="BD11" s="15">
        <f t="shared" ref="BD11:BD14" si="44">(BA11/($AY$8*$AX$6*(BJ11-$BJ$9)))*10000</f>
        <v>68.334540911839127</v>
      </c>
      <c r="BE11" s="15">
        <f t="shared" ref="BE11:BE14" si="45">AVERAGE(BB11:BD11)</f>
        <v>65.79530597572402</v>
      </c>
      <c r="BF11" s="15">
        <f t="shared" ref="BF11:BF13" si="46">_xlfn.STDEV.S(BB11:BD11)</f>
        <v>11.021047588660874</v>
      </c>
      <c r="BG11" s="15">
        <f t="shared" ref="BG11:BG14" si="47">BF11^2</f>
        <v>121.46348995152766</v>
      </c>
      <c r="BI11" s="46">
        <v>26.5</v>
      </c>
      <c r="BJ11" s="11">
        <v>2</v>
      </c>
    </row>
    <row r="12" spans="1:62" x14ac:dyDescent="0.2">
      <c r="A12" s="154"/>
      <c r="B12" s="10" t="s">
        <v>14</v>
      </c>
      <c r="C12" s="40">
        <v>4.0907999999999998</v>
      </c>
      <c r="D12" s="40">
        <v>4.0465999999999998</v>
      </c>
      <c r="E12" s="47">
        <v>3.8715000000000002</v>
      </c>
      <c r="F12" s="40">
        <f t="shared" si="16"/>
        <v>0.77760000000000051</v>
      </c>
      <c r="G12" s="40">
        <f t="shared" si="17"/>
        <v>0.80920000000000059</v>
      </c>
      <c r="H12" s="14">
        <f t="shared" si="18"/>
        <v>0.75490000000000013</v>
      </c>
      <c r="I12" s="15">
        <f>(F12/($C$6*(BJ12-$BJ$9)*$F$8))*10000</f>
        <v>45.34180118435755</v>
      </c>
      <c r="J12" s="15">
        <f t="shared" si="19"/>
        <v>46.128354101767066</v>
      </c>
      <c r="K12" s="15">
        <f t="shared" ref="K12:K14" si="48">(H12/($F$8*$E$6*(BJ12-$BJ$9)))*10000</f>
        <v>45.910043085965519</v>
      </c>
      <c r="L12" s="15">
        <f t="shared" si="20"/>
        <v>45.793399457363385</v>
      </c>
      <c r="M12" s="15">
        <f t="shared" si="21"/>
        <v>0.40604270100749351</v>
      </c>
      <c r="N12" s="15">
        <f t="shared" si="22"/>
        <v>0.16487067504146077</v>
      </c>
      <c r="P12" s="154"/>
      <c r="Q12" s="10" t="s">
        <v>14</v>
      </c>
      <c r="R12" s="40">
        <v>3.9464999999999999</v>
      </c>
      <c r="S12" s="40">
        <v>3.8908</v>
      </c>
      <c r="T12" s="40">
        <v>3.9523999999999999</v>
      </c>
      <c r="U12" s="45">
        <f t="shared" si="23"/>
        <v>0.7849999999999997</v>
      </c>
      <c r="V12" s="45">
        <f t="shared" si="24"/>
        <v>0.81629999999999958</v>
      </c>
      <c r="W12" s="45">
        <f t="shared" si="25"/>
        <v>0.80679999999999996</v>
      </c>
      <c r="X12" s="15">
        <f t="shared" si="26"/>
        <v>47.392912303159441</v>
      </c>
      <c r="Y12" s="15">
        <f t="shared" si="27"/>
        <v>47.485615334504359</v>
      </c>
      <c r="Z12" s="15">
        <f t="shared" si="28"/>
        <v>47.804524444615112</v>
      </c>
      <c r="AA12" s="15">
        <f t="shared" ref="AA12:AA14" si="49">AVERAGE(X12:Z12)</f>
        <v>47.561017360759642</v>
      </c>
      <c r="AB12" s="15">
        <f t="shared" si="29"/>
        <v>0.21591720154027072</v>
      </c>
      <c r="AC12" s="15">
        <f t="shared" si="30"/>
        <v>4.6620237920981883E-2</v>
      </c>
      <c r="AE12" s="150"/>
      <c r="AF12" s="16" t="s">
        <v>14</v>
      </c>
      <c r="AG12" s="40">
        <v>3.9567999999999999</v>
      </c>
      <c r="AH12" s="40">
        <v>3.8725000000000001</v>
      </c>
      <c r="AI12" s="47">
        <v>3.9815</v>
      </c>
      <c r="AJ12" s="45">
        <f>$AG$9-AG12</f>
        <v>0.84509999999999996</v>
      </c>
      <c r="AK12" s="45">
        <f t="shared" si="32"/>
        <v>0.82499999999999973</v>
      </c>
      <c r="AL12" s="45">
        <f t="shared" si="33"/>
        <v>0.89870000000000028</v>
      </c>
      <c r="AM12" s="15">
        <f t="shared" si="34"/>
        <v>49.743966595255046</v>
      </c>
      <c r="AN12" s="15">
        <f t="shared" si="35"/>
        <v>49.240329887296269</v>
      </c>
      <c r="AO12" s="15">
        <f t="shared" si="36"/>
        <v>51.478223176307225</v>
      </c>
      <c r="AP12" s="15">
        <f t="shared" si="37"/>
        <v>50.154173219619508</v>
      </c>
      <c r="AQ12" s="15">
        <f t="shared" si="38"/>
        <v>1.1739862432134529</v>
      </c>
      <c r="AR12" s="15">
        <f t="shared" si="39"/>
        <v>1.3782436992544367</v>
      </c>
      <c r="AS12" s="43"/>
      <c r="AT12" s="150"/>
      <c r="AU12" s="16" t="s">
        <v>14</v>
      </c>
      <c r="AV12" s="40">
        <v>3.8988</v>
      </c>
      <c r="AW12" s="40">
        <v>3.8271999999999999</v>
      </c>
      <c r="AX12" s="40">
        <v>3.9211</v>
      </c>
      <c r="AY12" s="50">
        <f t="shared" si="40"/>
        <v>0.89910000000000023</v>
      </c>
      <c r="AZ12" s="50">
        <f t="shared" si="41"/>
        <v>0.78130000000000033</v>
      </c>
      <c r="BA12" s="14">
        <f t="shared" si="42"/>
        <v>0.81630000000000003</v>
      </c>
      <c r="BB12" s="15">
        <f t="shared" ref="BB12:BB14" si="50">(AY12/($AV$6*(BJ12-$BJ$9)*$AY$8))*10000</f>
        <v>51.795200733930912</v>
      </c>
      <c r="BC12" s="15">
        <f t="shared" si="43"/>
        <v>47.57602311043545</v>
      </c>
      <c r="BD12" s="15">
        <f t="shared" si="44"/>
        <v>49.008509705090745</v>
      </c>
      <c r="BE12" s="15">
        <f t="shared" si="45"/>
        <v>49.459911183152371</v>
      </c>
      <c r="BF12" s="15">
        <f t="shared" si="46"/>
        <v>2.1455040026642616</v>
      </c>
      <c r="BG12" s="15">
        <f t="shared" si="47"/>
        <v>4.6031874254483673</v>
      </c>
      <c r="BI12" s="46">
        <v>27</v>
      </c>
      <c r="BJ12" s="11">
        <v>3</v>
      </c>
    </row>
    <row r="13" spans="1:62" x14ac:dyDescent="0.2">
      <c r="A13" s="154"/>
      <c r="B13" s="10" t="s">
        <v>15</v>
      </c>
      <c r="C13" s="40">
        <v>3.9843000000000002</v>
      </c>
      <c r="D13" s="40">
        <v>3.9358</v>
      </c>
      <c r="E13" s="40">
        <v>3.7683</v>
      </c>
      <c r="F13" s="40">
        <f t="shared" si="16"/>
        <v>0.88410000000000011</v>
      </c>
      <c r="G13" s="40">
        <f t="shared" si="17"/>
        <v>0.92000000000000037</v>
      </c>
      <c r="H13" s="14">
        <f t="shared" si="18"/>
        <v>0.85810000000000031</v>
      </c>
      <c r="I13" s="15">
        <f t="shared" ref="I13:I14" si="51">(F13/($C$6*(BJ13-$BJ$9)*$F$8))*10000</f>
        <v>6.4439760846017364</v>
      </c>
      <c r="J13" s="15">
        <f t="shared" si="19"/>
        <v>6.5555619398210716</v>
      </c>
      <c r="K13" s="15">
        <f t="shared" si="48"/>
        <v>6.5232825493553817</v>
      </c>
      <c r="L13" s="15">
        <f t="shared" si="20"/>
        <v>6.5076068579260635</v>
      </c>
      <c r="M13" s="15">
        <f t="shared" si="21"/>
        <v>5.7420782366648514E-2</v>
      </c>
      <c r="N13" s="15">
        <f t="shared" si="22"/>
        <v>3.2971462475980128E-3</v>
      </c>
      <c r="P13" s="154"/>
      <c r="Q13" s="10" t="s">
        <v>15</v>
      </c>
      <c r="R13" s="40">
        <v>3.8216999999999999</v>
      </c>
      <c r="S13" s="40">
        <v>3.7663000000000002</v>
      </c>
      <c r="T13" s="40">
        <v>3.8329</v>
      </c>
      <c r="U13" s="45">
        <f t="shared" si="23"/>
        <v>0.90979999999999972</v>
      </c>
      <c r="V13" s="45">
        <f t="shared" si="24"/>
        <v>0.94079999999999941</v>
      </c>
      <c r="W13" s="45">
        <f t="shared" si="25"/>
        <v>0.9262999999999999</v>
      </c>
      <c r="X13" s="15">
        <f t="shared" si="26"/>
        <v>6.8659349702889267</v>
      </c>
      <c r="Y13" s="15">
        <f t="shared" si="27"/>
        <v>6.841000077591219</v>
      </c>
      <c r="Z13" s="15">
        <f t="shared" si="28"/>
        <v>6.8606425063595342</v>
      </c>
      <c r="AA13" s="15">
        <f t="shared" si="49"/>
        <v>6.85585918474656</v>
      </c>
      <c r="AB13" s="15">
        <f t="shared" si="29"/>
        <v>1.313763078722377E-2</v>
      </c>
      <c r="AC13" s="15">
        <f t="shared" si="30"/>
        <v>1.7259734270140984E-4</v>
      </c>
      <c r="AE13" s="150"/>
      <c r="AF13" s="16" t="s">
        <v>15</v>
      </c>
      <c r="AG13" s="18">
        <v>3.8344999999999998</v>
      </c>
      <c r="AH13" s="18">
        <v>3.9626000000000001</v>
      </c>
      <c r="AI13" s="18">
        <v>3.9016999999999999</v>
      </c>
      <c r="AJ13" s="45">
        <f>$AG$9-AV12</f>
        <v>0.90309999999999979</v>
      </c>
      <c r="AK13" s="45">
        <f>$AH$9-AW11</f>
        <v>0.67720000000000002</v>
      </c>
      <c r="AL13" s="45">
        <f>$AI$9-AX11</f>
        <v>0.90160000000000018</v>
      </c>
      <c r="AM13" s="15">
        <f t="shared" si="34"/>
        <v>6.6447426683491342</v>
      </c>
      <c r="AN13" s="15">
        <f t="shared" si="35"/>
        <v>5.05235627267834</v>
      </c>
      <c r="AO13" s="15">
        <f t="shared" si="36"/>
        <v>6.4555421742181194</v>
      </c>
      <c r="AP13" s="15">
        <f t="shared" si="37"/>
        <v>6.0508803717485309</v>
      </c>
      <c r="AQ13" s="15">
        <f>_xlfn.STDEV.S(AM13:AO13)</f>
        <v>0.86990631050866707</v>
      </c>
      <c r="AR13" s="15">
        <f t="shared" si="39"/>
        <v>0.75673698906280151</v>
      </c>
      <c r="AS13" s="43"/>
      <c r="AT13" s="150"/>
      <c r="AU13" s="16" t="s">
        <v>15</v>
      </c>
      <c r="AV13" s="31">
        <v>3.8155999999999999</v>
      </c>
      <c r="AW13" s="31">
        <v>3.7406000000000001</v>
      </c>
      <c r="AX13" s="31">
        <v>3.8530000000000002</v>
      </c>
      <c r="AY13" s="50">
        <f>$AV$9-AV13</f>
        <v>0.9823000000000004</v>
      </c>
      <c r="AZ13" s="50">
        <f t="shared" si="41"/>
        <v>0.86790000000000012</v>
      </c>
      <c r="BA13" s="14">
        <f t="shared" si="42"/>
        <v>0.88439999999999985</v>
      </c>
      <c r="BB13" s="15">
        <f>(AY13/($AV$6*(BJ13-$BJ$9)*$AY$8))*10000</f>
        <v>7.0735215327744871</v>
      </c>
      <c r="BC13" s="15">
        <f t="shared" si="43"/>
        <v>6.6061740780665099</v>
      </c>
      <c r="BD13" s="15">
        <f t="shared" si="44"/>
        <v>6.6371318729606514</v>
      </c>
      <c r="BE13" s="15">
        <f t="shared" si="45"/>
        <v>6.7722758279338828</v>
      </c>
      <c r="BF13" s="15">
        <f t="shared" si="46"/>
        <v>0.26134522624272538</v>
      </c>
      <c r="BG13" s="15">
        <f t="shared" si="47"/>
        <v>6.830132727986131E-2</v>
      </c>
      <c r="BI13" s="46">
        <v>26</v>
      </c>
      <c r="BJ13" s="11">
        <v>24</v>
      </c>
    </row>
    <row r="14" spans="1:62" x14ac:dyDescent="0.2">
      <c r="A14" s="154"/>
      <c r="B14" s="10" t="s">
        <v>36</v>
      </c>
      <c r="C14" s="18">
        <v>3.9794</v>
      </c>
      <c r="D14" s="18">
        <v>3.9327000000000001</v>
      </c>
      <c r="E14" s="31">
        <v>3.7681</v>
      </c>
      <c r="F14" s="40">
        <f>$C$9-C14</f>
        <v>0.88900000000000023</v>
      </c>
      <c r="G14" s="40">
        <f t="shared" si="17"/>
        <v>0.92310000000000025</v>
      </c>
      <c r="H14" s="14">
        <f>$E$9-C14</f>
        <v>0.64700000000000024</v>
      </c>
      <c r="I14" s="15">
        <f t="shared" si="51"/>
        <v>5.9812531536226619</v>
      </c>
      <c r="J14" s="15">
        <f t="shared" si="19"/>
        <v>6.0716781538282572</v>
      </c>
      <c r="K14" s="15">
        <f t="shared" si="48"/>
        <v>4.5401527267931101</v>
      </c>
      <c r="L14" s="15">
        <f t="shared" si="20"/>
        <v>5.5310280114146764</v>
      </c>
      <c r="M14" s="15">
        <f>_xlfn.STDEV.S(I14:K14)</f>
        <v>0.8593134133835858</v>
      </c>
      <c r="N14" s="15">
        <f t="shared" si="22"/>
        <v>0.73841954242094943</v>
      </c>
      <c r="P14" s="154"/>
      <c r="Q14" s="10" t="s">
        <v>36</v>
      </c>
      <c r="R14" s="18">
        <v>3.8180000000000001</v>
      </c>
      <c r="S14" s="18">
        <v>3.7633999999999999</v>
      </c>
      <c r="T14" s="31">
        <v>3.8290000000000002</v>
      </c>
      <c r="U14" s="45">
        <f t="shared" si="23"/>
        <v>0.91349999999999953</v>
      </c>
      <c r="V14" s="45">
        <f t="shared" si="24"/>
        <v>0.94369999999999976</v>
      </c>
      <c r="W14" s="45">
        <f t="shared" si="25"/>
        <v>0.93019999999999969</v>
      </c>
      <c r="X14" s="15">
        <f t="shared" si="26"/>
        <v>6.3635608117005606</v>
      </c>
      <c r="Y14" s="15">
        <f t="shared" si="27"/>
        <v>6.3342344713724827</v>
      </c>
      <c r="Z14" s="15">
        <f>(W14/($T$6*(BJ14-$BJ$9)*$U$8))*10000</f>
        <v>6.3595641811497901</v>
      </c>
      <c r="AA14" s="15">
        <f t="shared" si="49"/>
        <v>6.3524531547409451</v>
      </c>
      <c r="AB14" s="15">
        <f>_xlfn.STDEV.S(X14:Z14)</f>
        <v>1.5903885742171203E-2</v>
      </c>
      <c r="AC14" s="15">
        <f t="shared" si="30"/>
        <v>2.5293358170003645E-4</v>
      </c>
      <c r="AE14" s="150"/>
      <c r="AF14" s="16" t="s">
        <v>36</v>
      </c>
      <c r="AG14" s="31">
        <v>3.8182999999999998</v>
      </c>
      <c r="AH14" s="31">
        <v>3.9607000000000001</v>
      </c>
      <c r="AI14" s="31">
        <v>3.8954</v>
      </c>
      <c r="AJ14" s="45">
        <f>$AG$9-AG13</f>
        <v>0.96740000000000004</v>
      </c>
      <c r="AK14" s="45">
        <f>$AH$9-AH13</f>
        <v>0.73489999999999966</v>
      </c>
      <c r="AL14" s="45">
        <f>$AI$9-AI13</f>
        <v>0.97850000000000037</v>
      </c>
      <c r="AM14" s="15">
        <f t="shared" si="34"/>
        <v>6.5703166604202146</v>
      </c>
      <c r="AN14" s="15">
        <f t="shared" si="35"/>
        <v>5.0610795012830794</v>
      </c>
      <c r="AO14" s="15">
        <f t="shared" si="36"/>
        <v>6.4672186377780685</v>
      </c>
      <c r="AP14" s="15">
        <f t="shared" si="37"/>
        <v>6.0328715998271205</v>
      </c>
      <c r="AQ14" s="15">
        <f>_xlfn.STDEV.S(AM14:AO14)</f>
        <v>0.84317389230375572</v>
      </c>
      <c r="AR14" s="15">
        <f t="shared" si="39"/>
        <v>0.71094221266266544</v>
      </c>
      <c r="AS14" s="43"/>
      <c r="AT14" s="150"/>
      <c r="AU14" s="16" t="s">
        <v>36</v>
      </c>
      <c r="AV14" s="18">
        <v>3.8092000000000001</v>
      </c>
      <c r="AW14" s="18">
        <v>3.7359</v>
      </c>
      <c r="AX14" s="18">
        <v>3.8475999999999999</v>
      </c>
      <c r="AY14" s="50">
        <f t="shared" si="40"/>
        <v>0.98870000000000013</v>
      </c>
      <c r="AZ14" s="50">
        <f t="shared" si="41"/>
        <v>0.87260000000000026</v>
      </c>
      <c r="BA14" s="14">
        <f t="shared" si="42"/>
        <v>0.88980000000000015</v>
      </c>
      <c r="BB14" s="15">
        <f t="shared" si="50"/>
        <v>6.571945659202469</v>
      </c>
      <c r="BC14" s="15">
        <f t="shared" si="43"/>
        <v>6.1310298072491571</v>
      </c>
      <c r="BD14" s="15">
        <f t="shared" si="44"/>
        <v>6.1639911706089041</v>
      </c>
      <c r="BE14" s="15">
        <f t="shared" si="45"/>
        <v>6.2889888790201764</v>
      </c>
      <c r="BF14" s="15">
        <f>_xlfn.STDEV.S(BB14:BD14)</f>
        <v>0.24560133846740506</v>
      </c>
      <c r="BG14" s="15">
        <f t="shared" si="47"/>
        <v>6.0320017456980859E-2</v>
      </c>
      <c r="BI14" s="46">
        <v>27</v>
      </c>
      <c r="BJ14" s="11">
        <v>26</v>
      </c>
    </row>
    <row r="15" spans="1:62" x14ac:dyDescent="0.2">
      <c r="D15" s="25"/>
      <c r="I15" s="19"/>
      <c r="J15" s="19"/>
      <c r="K15" s="19"/>
      <c r="L15" s="19"/>
      <c r="M15" s="34" t="s">
        <v>45</v>
      </c>
      <c r="N15" s="34">
        <f>SUM(N10:N14)</f>
        <v>11.350256071045036</v>
      </c>
      <c r="X15" s="19"/>
      <c r="Y15" s="19"/>
      <c r="Z15" s="19"/>
      <c r="AA15" s="19"/>
      <c r="AB15" s="34" t="s">
        <v>45</v>
      </c>
      <c r="AC15" s="34">
        <f>SUM(AC10:AC14)</f>
        <v>6.7141051509878409</v>
      </c>
      <c r="AM15" s="19"/>
      <c r="AN15" s="19"/>
      <c r="AO15" s="19"/>
      <c r="AP15" s="19"/>
      <c r="AQ15" s="34" t="s">
        <v>45</v>
      </c>
      <c r="AR15" s="34">
        <f>SUM(AR10:AR14)</f>
        <v>13.185557823168455</v>
      </c>
      <c r="BB15" s="19"/>
      <c r="BC15" s="19"/>
      <c r="BD15" s="19"/>
      <c r="BE15" s="19"/>
      <c r="BF15" s="34" t="s">
        <v>45</v>
      </c>
      <c r="BG15" s="34">
        <f>SUM(BG10:BG14)</f>
        <v>167.20562332426212</v>
      </c>
    </row>
    <row r="16" spans="1:62" x14ac:dyDescent="0.2">
      <c r="M16" s="49" t="s">
        <v>44</v>
      </c>
      <c r="N16" s="35">
        <f>N10/N15</f>
        <v>0.80287537985215274</v>
      </c>
      <c r="AB16" s="49" t="s">
        <v>44</v>
      </c>
      <c r="AC16" s="35">
        <f>AC11/AC15</f>
        <v>0.90560819667472292</v>
      </c>
      <c r="AQ16" s="49" t="s">
        <v>44</v>
      </c>
      <c r="AR16" s="35">
        <f>AR11/AR15</f>
        <v>0.5707066889884429</v>
      </c>
      <c r="BF16" s="49" t="s">
        <v>44</v>
      </c>
      <c r="BG16" s="35">
        <f>BG11/BG15</f>
        <v>0.72643184802447303</v>
      </c>
    </row>
    <row r="17" spans="12:59" x14ac:dyDescent="0.2">
      <c r="M17" s="120" t="s">
        <v>88</v>
      </c>
      <c r="AB17" s="120"/>
      <c r="AQ17" s="120"/>
      <c r="BF17" s="120"/>
    </row>
    <row r="18" spans="12:59" x14ac:dyDescent="0.2">
      <c r="L18" s="28"/>
      <c r="M18" s="49" t="s">
        <v>44</v>
      </c>
      <c r="N18" s="49">
        <v>0.74570000000000003</v>
      </c>
      <c r="O18" s="28"/>
      <c r="AB18" s="120"/>
      <c r="AC18" s="120"/>
      <c r="AQ18" s="120"/>
      <c r="AR18" s="120"/>
      <c r="BF18" s="120"/>
      <c r="BG18" s="120"/>
    </row>
    <row r="19" spans="12:59" x14ac:dyDescent="0.2">
      <c r="L19" s="28"/>
      <c r="O19" s="28"/>
    </row>
    <row r="20" spans="12:59" x14ac:dyDescent="0.2">
      <c r="L20" s="28"/>
      <c r="M20" s="123"/>
      <c r="N20" s="123"/>
      <c r="O20" s="28"/>
      <c r="AB20" s="123"/>
      <c r="AC20" s="123"/>
      <c r="AQ20" s="123"/>
      <c r="AR20" s="123"/>
      <c r="BF20" s="123"/>
      <c r="BG20" s="123"/>
    </row>
    <row r="21" spans="12:59" x14ac:dyDescent="0.2">
      <c r="L21" s="29"/>
      <c r="M21" s="29"/>
      <c r="N21" s="29"/>
      <c r="O21" s="29"/>
    </row>
    <row r="22" spans="12:59" x14ac:dyDescent="0.2">
      <c r="L22" s="29"/>
      <c r="M22" s="29"/>
      <c r="N22" s="29"/>
      <c r="O22" s="29"/>
    </row>
    <row r="23" spans="12:59" x14ac:dyDescent="0.2">
      <c r="L23" s="29"/>
      <c r="M23" s="29"/>
      <c r="N23" s="29"/>
      <c r="O23" s="29"/>
    </row>
    <row r="24" spans="12:59" x14ac:dyDescent="0.2">
      <c r="L24" s="29"/>
      <c r="M24" s="29"/>
      <c r="N24" s="29"/>
      <c r="O24" s="29"/>
    </row>
    <row r="25" spans="12:59" x14ac:dyDescent="0.2">
      <c r="L25" s="30"/>
      <c r="M25" s="30"/>
      <c r="N25" s="30"/>
      <c r="O25" s="30"/>
    </row>
    <row r="36" spans="1:8" x14ac:dyDescent="0.2">
      <c r="A36" s="51" t="s">
        <v>52</v>
      </c>
      <c r="B36" s="51" t="s">
        <v>2</v>
      </c>
      <c r="C36" s="51" t="s">
        <v>48</v>
      </c>
      <c r="D36" s="51" t="s">
        <v>53</v>
      </c>
      <c r="E36" s="51" t="s">
        <v>54</v>
      </c>
      <c r="F36" s="51" t="s">
        <v>55</v>
      </c>
      <c r="G36" s="51" t="s">
        <v>56</v>
      </c>
      <c r="H36" s="51" t="s">
        <v>57</v>
      </c>
    </row>
    <row r="37" spans="1:8" x14ac:dyDescent="0.2">
      <c r="A37" s="145" t="s">
        <v>51</v>
      </c>
      <c r="B37" s="158" t="s">
        <v>3</v>
      </c>
      <c r="C37" s="52" t="s">
        <v>49</v>
      </c>
      <c r="D37" s="53">
        <f>AR15</f>
        <v>13.185557823168455</v>
      </c>
      <c r="E37" s="143">
        <f>N18</f>
        <v>0.74570000000000003</v>
      </c>
      <c r="F37" s="54">
        <f>AR16</f>
        <v>0.5707066889884429</v>
      </c>
      <c r="G37" s="52" t="str">
        <f>IF(F37&lt; $N$18,"Si", "No")</f>
        <v>Si</v>
      </c>
      <c r="H37" s="52" t="str">
        <f>IF(F37&lt; $N$18,"Si", "No")</f>
        <v>Si</v>
      </c>
    </row>
    <row r="38" spans="1:8" x14ac:dyDescent="0.2">
      <c r="A38" s="145"/>
      <c r="B38" s="159"/>
      <c r="C38" s="52" t="s">
        <v>50</v>
      </c>
      <c r="D38" s="53">
        <f>BG15</f>
        <v>167.20562332426212</v>
      </c>
      <c r="E38" s="143"/>
      <c r="F38" s="54">
        <f>BG16</f>
        <v>0.72643184802447303</v>
      </c>
      <c r="G38" s="52" t="str">
        <f t="shared" ref="G38:G40" si="52">IF(F38&lt; $N$18,"Si", "No")</f>
        <v>Si</v>
      </c>
      <c r="H38" s="52" t="str">
        <f t="shared" ref="H38:H40" si="53">IF(F38&lt; $N$18,"Si", "No")</f>
        <v>Si</v>
      </c>
    </row>
    <row r="39" spans="1:8" x14ac:dyDescent="0.2">
      <c r="A39" s="156" t="s">
        <v>47</v>
      </c>
      <c r="B39" s="159"/>
      <c r="C39" s="52" t="s">
        <v>49</v>
      </c>
      <c r="D39" s="53">
        <f>N15</f>
        <v>11.350256071045036</v>
      </c>
      <c r="E39" s="143"/>
      <c r="F39" s="54">
        <f>N16</f>
        <v>0.80287537985215274</v>
      </c>
      <c r="G39" s="52" t="str">
        <f t="shared" si="52"/>
        <v>No</v>
      </c>
      <c r="H39" s="52" t="str">
        <f t="shared" si="53"/>
        <v>No</v>
      </c>
    </row>
    <row r="40" spans="1:8" x14ac:dyDescent="0.2">
      <c r="A40" s="157"/>
      <c r="B40" s="160"/>
      <c r="C40" s="52" t="s">
        <v>50</v>
      </c>
      <c r="D40" s="53">
        <f>AC15</f>
        <v>6.7141051509878409</v>
      </c>
      <c r="E40" s="143"/>
      <c r="F40" s="54">
        <f>AC16</f>
        <v>0.90560819667472292</v>
      </c>
      <c r="G40" s="52" t="str">
        <f t="shared" si="52"/>
        <v>No</v>
      </c>
      <c r="H40" s="52" t="str">
        <f t="shared" si="53"/>
        <v>No</v>
      </c>
    </row>
  </sheetData>
  <mergeCells count="60">
    <mergeCell ref="B37:B40"/>
    <mergeCell ref="F3:H3"/>
    <mergeCell ref="F4:H4"/>
    <mergeCell ref="F5:H5"/>
    <mergeCell ref="F6:H6"/>
    <mergeCell ref="F7:H7"/>
    <mergeCell ref="U1:W1"/>
    <mergeCell ref="X1:Z1"/>
    <mergeCell ref="U8:W8"/>
    <mergeCell ref="X8:Z9"/>
    <mergeCell ref="AP2:AP9"/>
    <mergeCell ref="U3:W3"/>
    <mergeCell ref="U4:W4"/>
    <mergeCell ref="U5:W5"/>
    <mergeCell ref="U6:W6"/>
    <mergeCell ref="U7:W7"/>
    <mergeCell ref="AJ3:AL3"/>
    <mergeCell ref="AJ4:AL4"/>
    <mergeCell ref="AJ5:AL5"/>
    <mergeCell ref="AJ6:AL6"/>
    <mergeCell ref="AJ7:AL7"/>
    <mergeCell ref="AM8:AO9"/>
    <mergeCell ref="BB1:BD1"/>
    <mergeCell ref="AE1:AE14"/>
    <mergeCell ref="AG1:AI1"/>
    <mergeCell ref="AJ1:AL1"/>
    <mergeCell ref="AY8:BA8"/>
    <mergeCell ref="BB8:BD9"/>
    <mergeCell ref="AT1:AT14"/>
    <mergeCell ref="AV1:AX1"/>
    <mergeCell ref="AY1:BA1"/>
    <mergeCell ref="AR2:AR9"/>
    <mergeCell ref="AY3:BA3"/>
    <mergeCell ref="AY4:BA4"/>
    <mergeCell ref="AY5:BA5"/>
    <mergeCell ref="AY6:BA6"/>
    <mergeCell ref="AY7:BA7"/>
    <mergeCell ref="AJ8:AL8"/>
    <mergeCell ref="A37:A38"/>
    <mergeCell ref="E37:E40"/>
    <mergeCell ref="A39:A40"/>
    <mergeCell ref="AQ2:AQ9"/>
    <mergeCell ref="AM1:AO1"/>
    <mergeCell ref="AC2:AC9"/>
    <mergeCell ref="R1:T1"/>
    <mergeCell ref="AA2:AA9"/>
    <mergeCell ref="A1:A14"/>
    <mergeCell ref="C1:E1"/>
    <mergeCell ref="F1:H1"/>
    <mergeCell ref="I1:K1"/>
    <mergeCell ref="P1:P14"/>
    <mergeCell ref="F8:H8"/>
    <mergeCell ref="I8:K9"/>
    <mergeCell ref="L2:L9"/>
    <mergeCell ref="AB2:AB9"/>
    <mergeCell ref="BG2:BG9"/>
    <mergeCell ref="BE2:BE9"/>
    <mergeCell ref="BF2:BF9"/>
    <mergeCell ref="M2:M9"/>
    <mergeCell ref="N2:N9"/>
  </mergeCells>
  <pageMargins left="0.7" right="0.7" top="0.75" bottom="0.75" header="0.3" footer="0.3"/>
  <pageSetup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topLeftCell="A3" zoomScale="75" zoomScaleNormal="81" zoomScalePageLayoutView="81" workbookViewId="0">
      <selection activeCell="D39" sqref="D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6.83203125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66" t="s">
        <v>59</v>
      </c>
      <c r="B1" s="67" t="s">
        <v>2</v>
      </c>
      <c r="C1" s="165" t="s">
        <v>3</v>
      </c>
      <c r="D1" s="165"/>
      <c r="E1" s="165"/>
      <c r="F1" s="165" t="s">
        <v>3</v>
      </c>
      <c r="G1" s="165"/>
      <c r="H1" s="165"/>
      <c r="I1" s="165" t="s">
        <v>42</v>
      </c>
      <c r="J1" s="165"/>
      <c r="K1" s="165"/>
      <c r="L1" s="69" t="s">
        <v>41</v>
      </c>
      <c r="M1" s="69" t="s">
        <v>39</v>
      </c>
      <c r="N1" s="69" t="s">
        <v>43</v>
      </c>
      <c r="P1" s="163" t="s">
        <v>70</v>
      </c>
      <c r="Q1" s="70" t="s">
        <v>2</v>
      </c>
      <c r="R1" s="164" t="s">
        <v>3</v>
      </c>
      <c r="S1" s="164"/>
      <c r="T1" s="164"/>
      <c r="U1" s="164" t="s">
        <v>3</v>
      </c>
      <c r="V1" s="164"/>
      <c r="W1" s="164"/>
      <c r="X1" s="164" t="s">
        <v>42</v>
      </c>
      <c r="Y1" s="164"/>
      <c r="Z1" s="164"/>
      <c r="AA1" s="72" t="s">
        <v>41</v>
      </c>
      <c r="AB1" s="72" t="s">
        <v>39</v>
      </c>
      <c r="AC1" s="72" t="s">
        <v>43</v>
      </c>
      <c r="AE1" s="166" t="s">
        <v>59</v>
      </c>
      <c r="AF1" s="67" t="s">
        <v>2</v>
      </c>
      <c r="AG1" s="165" t="s">
        <v>9</v>
      </c>
      <c r="AH1" s="165"/>
      <c r="AI1" s="165"/>
      <c r="AJ1" s="165" t="s">
        <v>9</v>
      </c>
      <c r="AK1" s="165"/>
      <c r="AL1" s="165"/>
      <c r="AM1" s="165" t="s">
        <v>42</v>
      </c>
      <c r="AN1" s="165"/>
      <c r="AO1" s="165"/>
      <c r="AP1" s="69" t="s">
        <v>41</v>
      </c>
      <c r="AQ1" s="69" t="s">
        <v>39</v>
      </c>
      <c r="AR1" s="69" t="s">
        <v>43</v>
      </c>
      <c r="AS1" s="37"/>
      <c r="AT1" s="163" t="s">
        <v>70</v>
      </c>
      <c r="AU1" s="70" t="s">
        <v>2</v>
      </c>
      <c r="AV1" s="164" t="s">
        <v>9</v>
      </c>
      <c r="AW1" s="164"/>
      <c r="AX1" s="164"/>
      <c r="AY1" s="164" t="s">
        <v>9</v>
      </c>
      <c r="AZ1" s="164"/>
      <c r="BA1" s="164"/>
      <c r="BB1" s="164" t="s">
        <v>42</v>
      </c>
      <c r="BC1" s="164"/>
      <c r="BD1" s="164"/>
      <c r="BE1" s="72" t="s">
        <v>41</v>
      </c>
      <c r="BF1" s="72" t="s">
        <v>39</v>
      </c>
      <c r="BG1" s="72" t="s">
        <v>43</v>
      </c>
      <c r="BH1" s="1"/>
      <c r="BI1" s="48" t="s">
        <v>46</v>
      </c>
      <c r="BJ1" s="32" t="s">
        <v>30</v>
      </c>
    </row>
    <row r="2" spans="1:62" x14ac:dyDescent="0.2">
      <c r="A2" s="166"/>
      <c r="B2" s="68" t="s">
        <v>1</v>
      </c>
      <c r="C2" s="46">
        <v>1</v>
      </c>
      <c r="D2" s="46">
        <v>2</v>
      </c>
      <c r="E2" s="46">
        <v>3</v>
      </c>
      <c r="F2" s="46" t="s">
        <v>31</v>
      </c>
      <c r="G2" s="46" t="s">
        <v>32</v>
      </c>
      <c r="H2" s="46" t="s">
        <v>33</v>
      </c>
      <c r="I2" s="46">
        <v>1</v>
      </c>
      <c r="J2" s="46">
        <v>2</v>
      </c>
      <c r="K2" s="46">
        <v>3</v>
      </c>
      <c r="L2" s="151"/>
      <c r="M2" s="151"/>
      <c r="N2" s="151"/>
      <c r="P2" s="163"/>
      <c r="Q2" s="71" t="s">
        <v>1</v>
      </c>
      <c r="R2" s="46">
        <v>1</v>
      </c>
      <c r="S2" s="46">
        <v>2</v>
      </c>
      <c r="T2" s="46">
        <v>3</v>
      </c>
      <c r="U2" s="46" t="s">
        <v>31</v>
      </c>
      <c r="V2" s="46" t="s">
        <v>32</v>
      </c>
      <c r="W2" s="46" t="s">
        <v>33</v>
      </c>
      <c r="X2" s="46">
        <v>1</v>
      </c>
      <c r="Y2" s="46">
        <v>2</v>
      </c>
      <c r="Z2" s="46">
        <v>3</v>
      </c>
      <c r="AA2" s="151"/>
      <c r="AB2" s="151"/>
      <c r="AC2" s="151"/>
      <c r="AE2" s="166"/>
      <c r="AF2" s="68" t="s">
        <v>1</v>
      </c>
      <c r="AG2" s="46">
        <v>1</v>
      </c>
      <c r="AH2" s="46">
        <v>2</v>
      </c>
      <c r="AI2" s="46">
        <v>3</v>
      </c>
      <c r="AJ2" s="46" t="s">
        <v>31</v>
      </c>
      <c r="AK2" s="46" t="s">
        <v>32</v>
      </c>
      <c r="AL2" s="46" t="s">
        <v>33</v>
      </c>
      <c r="AM2" s="46">
        <v>1</v>
      </c>
      <c r="AN2" s="46">
        <v>2</v>
      </c>
      <c r="AO2" s="46">
        <v>3</v>
      </c>
      <c r="AP2" s="151"/>
      <c r="AQ2" s="151"/>
      <c r="AR2" s="151"/>
      <c r="AS2" s="42"/>
      <c r="AT2" s="163"/>
      <c r="AU2" s="71" t="s">
        <v>1</v>
      </c>
      <c r="AV2" s="46">
        <v>1</v>
      </c>
      <c r="AW2" s="46">
        <v>2</v>
      </c>
      <c r="AX2" s="46">
        <v>3</v>
      </c>
      <c r="AY2" s="46" t="s">
        <v>31</v>
      </c>
      <c r="AZ2" s="46" t="s">
        <v>32</v>
      </c>
      <c r="BA2" s="46" t="s">
        <v>33</v>
      </c>
      <c r="BB2" s="46">
        <v>1</v>
      </c>
      <c r="BC2" s="46">
        <v>2</v>
      </c>
      <c r="BD2" s="46">
        <v>3</v>
      </c>
      <c r="BE2" s="151"/>
      <c r="BF2" s="151"/>
      <c r="BG2" s="151"/>
      <c r="BI2" s="46"/>
      <c r="BJ2" s="46"/>
    </row>
    <row r="3" spans="1:62" x14ac:dyDescent="0.2">
      <c r="A3" s="166"/>
      <c r="B3" s="68" t="s">
        <v>4</v>
      </c>
      <c r="C3" s="46">
        <v>5.85</v>
      </c>
      <c r="D3" s="46">
        <v>5.85</v>
      </c>
      <c r="E3" s="46">
        <v>5.85</v>
      </c>
      <c r="F3" s="147">
        <f t="shared" ref="F3:F7" si="0">AVERAGE(C3:E3)</f>
        <v>5.8499999999999988</v>
      </c>
      <c r="G3" s="147"/>
      <c r="H3" s="147"/>
      <c r="I3" s="46">
        <v>5.85</v>
      </c>
      <c r="J3" s="46">
        <v>5.85</v>
      </c>
      <c r="K3" s="46">
        <v>5.85</v>
      </c>
      <c r="L3" s="152"/>
      <c r="M3" s="152"/>
      <c r="N3" s="152"/>
      <c r="P3" s="163"/>
      <c r="Q3" s="71" t="s">
        <v>4</v>
      </c>
      <c r="R3" s="46">
        <v>5.85</v>
      </c>
      <c r="S3" s="46">
        <v>5.85</v>
      </c>
      <c r="T3" s="46">
        <v>5.85</v>
      </c>
      <c r="U3" s="147">
        <f t="shared" ref="U3:U7" si="1">AVERAGE(R3:T3)</f>
        <v>5.8499999999999988</v>
      </c>
      <c r="V3" s="147"/>
      <c r="W3" s="147"/>
      <c r="X3" s="46">
        <v>5.85</v>
      </c>
      <c r="Y3" s="46">
        <v>5.85</v>
      </c>
      <c r="Z3" s="46">
        <v>5.85</v>
      </c>
      <c r="AA3" s="152"/>
      <c r="AB3" s="152"/>
      <c r="AC3" s="152"/>
      <c r="AE3" s="166"/>
      <c r="AF3" s="68" t="s">
        <v>4</v>
      </c>
      <c r="AG3" s="46">
        <v>4.95</v>
      </c>
      <c r="AH3" s="46">
        <v>4.8600000000000003</v>
      </c>
      <c r="AI3" s="46">
        <v>4.8099999999999996</v>
      </c>
      <c r="AJ3" s="147">
        <f t="shared" ref="AJ3:AJ7" si="2">AVERAGE(AG3:AI3)</f>
        <v>4.873333333333334</v>
      </c>
      <c r="AK3" s="147"/>
      <c r="AL3" s="147"/>
      <c r="AM3" s="46">
        <v>4.95</v>
      </c>
      <c r="AN3" s="46">
        <v>4.8600000000000003</v>
      </c>
      <c r="AO3" s="46">
        <v>4.8099999999999996</v>
      </c>
      <c r="AP3" s="152"/>
      <c r="AQ3" s="152"/>
      <c r="AR3" s="152"/>
      <c r="AS3" s="42"/>
      <c r="AT3" s="163"/>
      <c r="AU3" s="71" t="s">
        <v>4</v>
      </c>
      <c r="AV3" s="46">
        <v>5.12</v>
      </c>
      <c r="AW3" s="46">
        <v>4.84</v>
      </c>
      <c r="AX3" s="46">
        <v>4.76</v>
      </c>
      <c r="AY3" s="147">
        <f t="shared" ref="AY3:AY7" si="3">AVERAGE(AV3:AX3)</f>
        <v>4.9066666666666672</v>
      </c>
      <c r="AZ3" s="147"/>
      <c r="BA3" s="147"/>
      <c r="BB3" s="46">
        <v>5.12</v>
      </c>
      <c r="BC3" s="46">
        <v>4.84</v>
      </c>
      <c r="BD3" s="46">
        <v>4.76</v>
      </c>
      <c r="BE3" s="152"/>
      <c r="BF3" s="152"/>
      <c r="BG3" s="152"/>
      <c r="BI3" s="46"/>
      <c r="BJ3" s="46"/>
    </row>
    <row r="4" spans="1:62" x14ac:dyDescent="0.2">
      <c r="A4" s="166"/>
      <c r="B4" s="68" t="s">
        <v>5</v>
      </c>
      <c r="C4" s="46">
        <v>2</v>
      </c>
      <c r="D4" s="46">
        <v>1.94</v>
      </c>
      <c r="E4" s="46">
        <v>1.98</v>
      </c>
      <c r="F4" s="147">
        <f t="shared" si="0"/>
        <v>1.9733333333333334</v>
      </c>
      <c r="G4" s="147"/>
      <c r="H4" s="147"/>
      <c r="I4" s="46">
        <v>2</v>
      </c>
      <c r="J4" s="46">
        <v>1.94</v>
      </c>
      <c r="K4" s="46">
        <v>1.98</v>
      </c>
      <c r="L4" s="152"/>
      <c r="M4" s="152"/>
      <c r="N4" s="152"/>
      <c r="P4" s="163"/>
      <c r="Q4" s="71" t="s">
        <v>5</v>
      </c>
      <c r="R4" s="46">
        <v>2.08</v>
      </c>
      <c r="S4" s="46">
        <v>2.0299999999999998</v>
      </c>
      <c r="T4" s="46">
        <v>2.08</v>
      </c>
      <c r="U4" s="147">
        <f>AVERAGE(R4:T4)</f>
        <v>2.063333333333333</v>
      </c>
      <c r="V4" s="147"/>
      <c r="W4" s="147"/>
      <c r="X4" s="46">
        <v>2.08</v>
      </c>
      <c r="Y4" s="46">
        <v>2.0299999999999998</v>
      </c>
      <c r="Z4" s="46">
        <v>2.08</v>
      </c>
      <c r="AA4" s="152"/>
      <c r="AB4" s="152"/>
      <c r="AC4" s="152"/>
      <c r="AE4" s="166"/>
      <c r="AF4" s="68" t="s">
        <v>5</v>
      </c>
      <c r="AG4" s="46">
        <v>2.5299999999999998</v>
      </c>
      <c r="AH4" s="46">
        <v>2.5299999999999998</v>
      </c>
      <c r="AI4" s="46">
        <v>2.5299999999999998</v>
      </c>
      <c r="AJ4" s="147">
        <f t="shared" si="2"/>
        <v>2.5299999999999998</v>
      </c>
      <c r="AK4" s="147"/>
      <c r="AL4" s="147"/>
      <c r="AM4" s="46">
        <v>2.5299999999999998</v>
      </c>
      <c r="AN4" s="46">
        <v>2.5299999999999998</v>
      </c>
      <c r="AO4" s="46">
        <v>2.5299999999999998</v>
      </c>
      <c r="AP4" s="152"/>
      <c r="AQ4" s="152"/>
      <c r="AR4" s="152"/>
      <c r="AS4" s="42"/>
      <c r="AT4" s="163"/>
      <c r="AU4" s="71" t="s">
        <v>5</v>
      </c>
      <c r="AV4" s="46">
        <v>2.5299999999999998</v>
      </c>
      <c r="AW4" s="46">
        <v>2.5299999999999998</v>
      </c>
      <c r="AX4" s="46">
        <v>2.5299999999999998</v>
      </c>
      <c r="AY4" s="147">
        <f t="shared" si="3"/>
        <v>2.5299999999999998</v>
      </c>
      <c r="AZ4" s="147"/>
      <c r="BA4" s="147"/>
      <c r="BB4" s="46">
        <v>2.5299999999999998</v>
      </c>
      <c r="BC4" s="46">
        <v>2.5299999999999998</v>
      </c>
      <c r="BD4" s="46">
        <v>2.5299999999999998</v>
      </c>
      <c r="BE4" s="152"/>
      <c r="BF4" s="152"/>
      <c r="BG4" s="152"/>
      <c r="BI4" s="46"/>
      <c r="BJ4" s="46"/>
    </row>
    <row r="5" spans="1:62" x14ac:dyDescent="0.2">
      <c r="A5" s="166"/>
      <c r="B5" s="68" t="s">
        <v>6</v>
      </c>
      <c r="C5" s="46">
        <v>0.19</v>
      </c>
      <c r="D5" s="46">
        <v>0.19</v>
      </c>
      <c r="E5" s="46">
        <v>0.19</v>
      </c>
      <c r="F5" s="147">
        <f t="shared" si="0"/>
        <v>0.19000000000000003</v>
      </c>
      <c r="G5" s="147"/>
      <c r="H5" s="147"/>
      <c r="I5" s="46">
        <v>0.19</v>
      </c>
      <c r="J5" s="46">
        <v>0.19</v>
      </c>
      <c r="K5" s="46">
        <v>0.19</v>
      </c>
      <c r="L5" s="152"/>
      <c r="M5" s="152"/>
      <c r="N5" s="152"/>
      <c r="P5" s="163"/>
      <c r="Q5" s="71" t="s">
        <v>6</v>
      </c>
      <c r="R5" s="46">
        <v>0.19</v>
      </c>
      <c r="S5" s="46">
        <v>0.19</v>
      </c>
      <c r="T5" s="46">
        <v>0.19</v>
      </c>
      <c r="U5" s="147">
        <f t="shared" si="1"/>
        <v>0.19000000000000003</v>
      </c>
      <c r="V5" s="147"/>
      <c r="W5" s="147"/>
      <c r="X5" s="46">
        <v>0.19</v>
      </c>
      <c r="Y5" s="46">
        <v>0.19</v>
      </c>
      <c r="Z5" s="46">
        <v>0.19</v>
      </c>
      <c r="AA5" s="152"/>
      <c r="AB5" s="152"/>
      <c r="AC5" s="152"/>
      <c r="AE5" s="166"/>
      <c r="AF5" s="68" t="s">
        <v>6</v>
      </c>
      <c r="AG5" s="46">
        <v>0.35</v>
      </c>
      <c r="AH5" s="46">
        <v>0.35</v>
      </c>
      <c r="AI5" s="46">
        <v>0.35</v>
      </c>
      <c r="AJ5" s="147">
        <f t="shared" si="2"/>
        <v>0.34999999999999992</v>
      </c>
      <c r="AK5" s="147"/>
      <c r="AL5" s="147"/>
      <c r="AM5" s="46">
        <v>0.35</v>
      </c>
      <c r="AN5" s="46">
        <v>0.35</v>
      </c>
      <c r="AO5" s="46">
        <v>0.35</v>
      </c>
      <c r="AP5" s="152"/>
      <c r="AQ5" s="152"/>
      <c r="AR5" s="152"/>
      <c r="AS5" s="42"/>
      <c r="AT5" s="163"/>
      <c r="AU5" s="71" t="s">
        <v>6</v>
      </c>
      <c r="AV5" s="46">
        <v>0.35</v>
      </c>
      <c r="AW5" s="46">
        <v>0.35</v>
      </c>
      <c r="AX5" s="46">
        <v>0.35</v>
      </c>
      <c r="AY5" s="147">
        <f t="shared" si="3"/>
        <v>0.34999999999999992</v>
      </c>
      <c r="AZ5" s="147"/>
      <c r="BA5" s="147"/>
      <c r="BB5" s="46">
        <v>0.35</v>
      </c>
      <c r="BC5" s="46">
        <v>0.35</v>
      </c>
      <c r="BD5" s="46">
        <v>0.35</v>
      </c>
      <c r="BE5" s="152"/>
      <c r="BF5" s="152"/>
      <c r="BG5" s="152"/>
      <c r="BI5" s="46"/>
      <c r="BJ5" s="46"/>
    </row>
    <row r="6" spans="1:62" x14ac:dyDescent="0.2">
      <c r="A6" s="166"/>
      <c r="B6" s="68" t="s">
        <v>28</v>
      </c>
      <c r="C6" s="65">
        <f t="shared" ref="C6:K6" si="4">(C3*C4*2)+(C3*C5*2)+(C5*C4*2)</f>
        <v>26.382999999999999</v>
      </c>
      <c r="D6" s="65">
        <f t="shared" si="4"/>
        <v>25.658199999999997</v>
      </c>
      <c r="E6" s="65">
        <f t="shared" si="4"/>
        <v>26.141399999999997</v>
      </c>
      <c r="F6" s="147">
        <f t="shared" si="0"/>
        <v>26.060866666666666</v>
      </c>
      <c r="G6" s="147"/>
      <c r="H6" s="147"/>
      <c r="I6" s="65">
        <f t="shared" si="4"/>
        <v>26.382999999999999</v>
      </c>
      <c r="J6" s="65">
        <f t="shared" si="4"/>
        <v>25.658199999999997</v>
      </c>
      <c r="K6" s="65">
        <f t="shared" si="4"/>
        <v>26.141399999999997</v>
      </c>
      <c r="L6" s="152"/>
      <c r="M6" s="152"/>
      <c r="N6" s="152"/>
      <c r="P6" s="163"/>
      <c r="Q6" s="71" t="s">
        <v>28</v>
      </c>
      <c r="R6" s="65">
        <f t="shared" ref="R6:Z6" si="5">(R3*R4*2)+(R3*R5*2)+(R5*R4*2)</f>
        <v>27.349399999999996</v>
      </c>
      <c r="S6" s="65">
        <f t="shared" si="5"/>
        <v>26.745399999999997</v>
      </c>
      <c r="T6" s="65">
        <f t="shared" si="5"/>
        <v>27.349399999999996</v>
      </c>
      <c r="U6" s="147">
        <f t="shared" si="1"/>
        <v>27.148066666666665</v>
      </c>
      <c r="V6" s="147"/>
      <c r="W6" s="147"/>
      <c r="X6" s="65">
        <f t="shared" si="5"/>
        <v>27.349399999999996</v>
      </c>
      <c r="Y6" s="65">
        <f t="shared" si="5"/>
        <v>26.745399999999997</v>
      </c>
      <c r="Z6" s="65">
        <f t="shared" si="5"/>
        <v>27.349399999999996</v>
      </c>
      <c r="AA6" s="152"/>
      <c r="AB6" s="152"/>
      <c r="AC6" s="152"/>
      <c r="AE6" s="166"/>
      <c r="AF6" s="68" t="s">
        <v>28</v>
      </c>
      <c r="AG6" s="65">
        <f t="shared" ref="AG6:AO6" si="6">(AG3*AG4*2)+(AG3*AG5*2)+(AG5*AG4*2)</f>
        <v>30.283000000000001</v>
      </c>
      <c r="AH6" s="65">
        <f t="shared" si="6"/>
        <v>29.764600000000002</v>
      </c>
      <c r="AI6" s="65">
        <f t="shared" si="6"/>
        <v>29.476599999999998</v>
      </c>
      <c r="AJ6" s="147">
        <f t="shared" si="2"/>
        <v>29.841400000000004</v>
      </c>
      <c r="AK6" s="147"/>
      <c r="AL6" s="147"/>
      <c r="AM6" s="65">
        <f t="shared" si="6"/>
        <v>30.283000000000001</v>
      </c>
      <c r="AN6" s="65">
        <f t="shared" si="6"/>
        <v>29.764600000000002</v>
      </c>
      <c r="AO6" s="65">
        <f t="shared" si="6"/>
        <v>29.476599999999998</v>
      </c>
      <c r="AP6" s="152"/>
      <c r="AQ6" s="152"/>
      <c r="AR6" s="152"/>
      <c r="AS6" s="42"/>
      <c r="AT6" s="163"/>
      <c r="AU6" s="71" t="s">
        <v>28</v>
      </c>
      <c r="AV6" s="65">
        <f t="shared" ref="AV6:BD6" si="7">(AV3*AV4*2)+(AV3*AV5*2)+(AV5*AV4*2)</f>
        <v>31.2622</v>
      </c>
      <c r="AW6" s="65">
        <f t="shared" si="7"/>
        <v>29.6494</v>
      </c>
      <c r="AX6" s="65">
        <f t="shared" si="7"/>
        <v>29.188599999999997</v>
      </c>
      <c r="AY6" s="147">
        <f t="shared" si="3"/>
        <v>30.0334</v>
      </c>
      <c r="AZ6" s="147"/>
      <c r="BA6" s="147"/>
      <c r="BB6" s="65">
        <f t="shared" si="7"/>
        <v>31.2622</v>
      </c>
      <c r="BC6" s="65">
        <f t="shared" si="7"/>
        <v>29.6494</v>
      </c>
      <c r="BD6" s="65">
        <f t="shared" si="7"/>
        <v>29.188599999999997</v>
      </c>
      <c r="BE6" s="152"/>
      <c r="BF6" s="152"/>
      <c r="BG6" s="152"/>
      <c r="BI6" s="46"/>
      <c r="BJ6" s="46"/>
    </row>
    <row r="7" spans="1:62" x14ac:dyDescent="0.2">
      <c r="A7" s="166"/>
      <c r="B7" s="68" t="s">
        <v>29</v>
      </c>
      <c r="C7" s="65">
        <f t="shared" ref="C7:K7" si="8">C5*C4*C3</f>
        <v>2.2229999999999999</v>
      </c>
      <c r="D7" s="65">
        <f t="shared" si="8"/>
        <v>2.1563099999999999</v>
      </c>
      <c r="E7" s="65">
        <f t="shared" si="8"/>
        <v>2.2007699999999999</v>
      </c>
      <c r="F7" s="147">
        <f t="shared" si="0"/>
        <v>2.1933600000000002</v>
      </c>
      <c r="G7" s="147"/>
      <c r="H7" s="147"/>
      <c r="I7" s="65">
        <f t="shared" si="8"/>
        <v>2.2229999999999999</v>
      </c>
      <c r="J7" s="65">
        <f t="shared" si="8"/>
        <v>2.1563099999999999</v>
      </c>
      <c r="K7" s="65">
        <f t="shared" si="8"/>
        <v>2.2007699999999999</v>
      </c>
      <c r="L7" s="152"/>
      <c r="M7" s="152"/>
      <c r="N7" s="152"/>
      <c r="P7" s="163"/>
      <c r="Q7" s="71" t="s">
        <v>29</v>
      </c>
      <c r="R7" s="65">
        <f t="shared" ref="R7:Z7" si="9">R5*R4*R3</f>
        <v>2.3119199999999998</v>
      </c>
      <c r="S7" s="65">
        <f t="shared" si="9"/>
        <v>2.2563449999999996</v>
      </c>
      <c r="T7" s="65">
        <f t="shared" si="9"/>
        <v>2.3119199999999998</v>
      </c>
      <c r="U7" s="147">
        <f t="shared" si="1"/>
        <v>2.2933949999999999</v>
      </c>
      <c r="V7" s="147"/>
      <c r="W7" s="147"/>
      <c r="X7" s="65">
        <f t="shared" si="9"/>
        <v>2.3119199999999998</v>
      </c>
      <c r="Y7" s="65">
        <f t="shared" si="9"/>
        <v>2.2563449999999996</v>
      </c>
      <c r="Z7" s="65">
        <f t="shared" si="9"/>
        <v>2.3119199999999998</v>
      </c>
      <c r="AA7" s="152"/>
      <c r="AB7" s="152"/>
      <c r="AC7" s="152"/>
      <c r="AE7" s="166"/>
      <c r="AF7" s="68" t="s">
        <v>29</v>
      </c>
      <c r="AG7" s="65">
        <f t="shared" ref="AG7:AO7" si="10">AG5*AG4*AG3</f>
        <v>4.3832249999999995</v>
      </c>
      <c r="AH7" s="65">
        <f t="shared" si="10"/>
        <v>4.3035299999999994</v>
      </c>
      <c r="AI7" s="65">
        <f t="shared" si="10"/>
        <v>4.2592549999999987</v>
      </c>
      <c r="AJ7" s="147">
        <f t="shared" si="2"/>
        <v>4.3153366666666662</v>
      </c>
      <c r="AK7" s="147"/>
      <c r="AL7" s="147"/>
      <c r="AM7" s="65">
        <f t="shared" si="10"/>
        <v>4.3832249999999995</v>
      </c>
      <c r="AN7" s="65">
        <f t="shared" si="10"/>
        <v>4.3035299999999994</v>
      </c>
      <c r="AO7" s="65">
        <f t="shared" si="10"/>
        <v>4.2592549999999987</v>
      </c>
      <c r="AP7" s="152"/>
      <c r="AQ7" s="152"/>
      <c r="AR7" s="152"/>
      <c r="AS7" s="42"/>
      <c r="AT7" s="163"/>
      <c r="AU7" s="71" t="s">
        <v>29</v>
      </c>
      <c r="AV7" s="65">
        <f>AV5*AV4*AV3</f>
        <v>4.5337599999999991</v>
      </c>
      <c r="AW7" s="65">
        <f t="shared" ref="AW7:BD7" si="11">AW5*AW4*AW3</f>
        <v>4.2858199999999993</v>
      </c>
      <c r="AX7" s="65">
        <f t="shared" si="11"/>
        <v>4.2149799999999988</v>
      </c>
      <c r="AY7" s="147">
        <f t="shared" si="3"/>
        <v>4.3448533333333321</v>
      </c>
      <c r="AZ7" s="147"/>
      <c r="BA7" s="147"/>
      <c r="BB7" s="65">
        <f t="shared" si="11"/>
        <v>4.5337599999999991</v>
      </c>
      <c r="BC7" s="65">
        <f t="shared" si="11"/>
        <v>4.2858199999999993</v>
      </c>
      <c r="BD7" s="65">
        <f t="shared" si="11"/>
        <v>4.2149799999999988</v>
      </c>
      <c r="BE7" s="152"/>
      <c r="BF7" s="152"/>
      <c r="BG7" s="152"/>
      <c r="BI7" s="46"/>
      <c r="BJ7" s="46"/>
    </row>
    <row r="8" spans="1:62" x14ac:dyDescent="0.2">
      <c r="A8" s="166"/>
      <c r="B8" s="68" t="s">
        <v>35</v>
      </c>
      <c r="C8" s="65">
        <f>C9/C7</f>
        <v>2.1416104363472783</v>
      </c>
      <c r="D8" s="65">
        <f t="shared" ref="D8" si="12">D9/D7</f>
        <v>2.1730177942874631</v>
      </c>
      <c r="E8" s="65">
        <f>E9/E7</f>
        <v>2.1990030761960586</v>
      </c>
      <c r="F8" s="147">
        <f>AVERAGE(C8:E8)</f>
        <v>2.1712104356102668</v>
      </c>
      <c r="G8" s="147"/>
      <c r="H8" s="147"/>
      <c r="I8" s="148" t="s">
        <v>34</v>
      </c>
      <c r="J8" s="148"/>
      <c r="K8" s="148"/>
      <c r="L8" s="152"/>
      <c r="M8" s="152"/>
      <c r="N8" s="152"/>
      <c r="P8" s="163"/>
      <c r="Q8" s="71" t="s">
        <v>35</v>
      </c>
      <c r="R8" s="65">
        <f>R9/R7</f>
        <v>2.1522803557216514</v>
      </c>
      <c r="S8" s="65">
        <f t="shared" ref="S8" si="13">S9/S7</f>
        <v>2.1684183934637655</v>
      </c>
      <c r="T8" s="65">
        <f>T9/T7</f>
        <v>2.1441053323644419</v>
      </c>
      <c r="U8" s="147">
        <f>AVERAGE(R8:T8)</f>
        <v>2.154934693849953</v>
      </c>
      <c r="V8" s="147"/>
      <c r="W8" s="147"/>
      <c r="X8" s="148" t="s">
        <v>34</v>
      </c>
      <c r="Y8" s="148"/>
      <c r="Z8" s="148"/>
      <c r="AA8" s="152"/>
      <c r="AB8" s="152"/>
      <c r="AC8" s="152"/>
      <c r="AE8" s="166"/>
      <c r="AF8" s="68" t="s">
        <v>35</v>
      </c>
      <c r="AG8" s="65">
        <f>AG9/AG7</f>
        <v>7.5785523216353265</v>
      </c>
      <c r="AH8" s="65">
        <f t="shared" ref="AH8" si="14">AH9/AH7</f>
        <v>7.1670001138600181</v>
      </c>
      <c r="AI8" s="65">
        <f>AI9/AI7</f>
        <v>7.2464550725420311</v>
      </c>
      <c r="AJ8" s="147">
        <f>AVERAGE(AG8:AI8)</f>
        <v>7.3306691693457919</v>
      </c>
      <c r="AK8" s="147"/>
      <c r="AL8" s="147"/>
      <c r="AM8" s="148" t="s">
        <v>34</v>
      </c>
      <c r="AN8" s="148"/>
      <c r="AO8" s="148"/>
      <c r="AP8" s="152"/>
      <c r="AQ8" s="152"/>
      <c r="AR8" s="152"/>
      <c r="AS8" s="42"/>
      <c r="AT8" s="163"/>
      <c r="AU8" s="71" t="s">
        <v>35</v>
      </c>
      <c r="AV8" s="65">
        <f>AV9/AV7</f>
        <v>7.1470258681535874</v>
      </c>
      <c r="AW8" s="65">
        <f t="shared" ref="AW8" si="15">AW9/AW7</f>
        <v>7.185882748225545</v>
      </c>
      <c r="AX8" s="65">
        <f>AX12/AX7</f>
        <v>7.1783258758048696</v>
      </c>
      <c r="AY8" s="147">
        <f>AVERAGE(AV8:AX8)</f>
        <v>7.1704114973946673</v>
      </c>
      <c r="AZ8" s="147"/>
      <c r="BA8" s="147"/>
      <c r="BB8" s="148" t="s">
        <v>34</v>
      </c>
      <c r="BC8" s="148"/>
      <c r="BD8" s="148"/>
      <c r="BE8" s="152"/>
      <c r="BF8" s="152"/>
      <c r="BG8" s="152"/>
      <c r="BI8" s="46"/>
      <c r="BJ8" s="46"/>
    </row>
    <row r="9" spans="1:62" x14ac:dyDescent="0.2">
      <c r="A9" s="166"/>
      <c r="B9" s="68" t="s">
        <v>0</v>
      </c>
      <c r="C9" s="65">
        <v>4.7607999999999997</v>
      </c>
      <c r="D9" s="65">
        <v>4.6856999999999998</v>
      </c>
      <c r="E9" s="65">
        <v>4.8395000000000001</v>
      </c>
      <c r="F9" s="65" t="s">
        <v>34</v>
      </c>
      <c r="G9" s="65" t="s">
        <v>34</v>
      </c>
      <c r="H9" s="65" t="s">
        <v>34</v>
      </c>
      <c r="I9" s="148"/>
      <c r="J9" s="148"/>
      <c r="K9" s="148"/>
      <c r="L9" s="153"/>
      <c r="M9" s="153"/>
      <c r="N9" s="153"/>
      <c r="P9" s="163"/>
      <c r="Q9" s="71" t="s">
        <v>0</v>
      </c>
      <c r="R9" s="65">
        <v>4.9759000000000002</v>
      </c>
      <c r="S9" s="65">
        <v>4.8926999999999996</v>
      </c>
      <c r="T9" s="65">
        <v>4.9569999999999999</v>
      </c>
      <c r="U9" s="65" t="s">
        <v>34</v>
      </c>
      <c r="V9" s="65" t="s">
        <v>34</v>
      </c>
      <c r="W9" s="65" t="s">
        <v>34</v>
      </c>
      <c r="X9" s="148"/>
      <c r="Y9" s="148"/>
      <c r="Z9" s="148"/>
      <c r="AA9" s="153"/>
      <c r="AB9" s="153"/>
      <c r="AC9" s="153"/>
      <c r="AE9" s="166"/>
      <c r="AF9" s="68" t="s">
        <v>0</v>
      </c>
      <c r="AG9" s="65">
        <v>33.218499999999999</v>
      </c>
      <c r="AH9" s="65">
        <v>30.843399999999999</v>
      </c>
      <c r="AI9" s="65">
        <v>30.8645</v>
      </c>
      <c r="AJ9" s="65" t="s">
        <v>34</v>
      </c>
      <c r="AK9" s="65" t="s">
        <v>34</v>
      </c>
      <c r="AL9" s="65" t="s">
        <v>34</v>
      </c>
      <c r="AM9" s="148"/>
      <c r="AN9" s="148"/>
      <c r="AO9" s="148"/>
      <c r="AP9" s="153"/>
      <c r="AQ9" s="153"/>
      <c r="AR9" s="153"/>
      <c r="AS9" s="42"/>
      <c r="AT9" s="163"/>
      <c r="AU9" s="71" t="s">
        <v>0</v>
      </c>
      <c r="AV9" s="65">
        <v>32.402900000000002</v>
      </c>
      <c r="AW9" s="65">
        <v>30.7974</v>
      </c>
      <c r="AX9" s="65">
        <v>30.720500000000001</v>
      </c>
      <c r="AY9" s="65" t="s">
        <v>34</v>
      </c>
      <c r="AZ9" s="65" t="s">
        <v>34</v>
      </c>
      <c r="BA9" s="65" t="s">
        <v>34</v>
      </c>
      <c r="BB9" s="148"/>
      <c r="BC9" s="148"/>
      <c r="BD9" s="148"/>
      <c r="BE9" s="153"/>
      <c r="BF9" s="153"/>
      <c r="BG9" s="153"/>
      <c r="BH9" s="2"/>
      <c r="BI9" s="46">
        <v>60</v>
      </c>
      <c r="BJ9" s="46">
        <v>0</v>
      </c>
    </row>
    <row r="10" spans="1:62" x14ac:dyDescent="0.2">
      <c r="A10" s="166"/>
      <c r="B10" s="68" t="s">
        <v>12</v>
      </c>
      <c r="C10" s="65">
        <v>3.7038000000000002</v>
      </c>
      <c r="D10" s="65">
        <v>3.7728000000000002</v>
      </c>
      <c r="E10" s="65">
        <v>4.0980999999999996</v>
      </c>
      <c r="F10" s="65">
        <f t="shared" ref="F10:F13" si="16">$C$9-C10</f>
        <v>1.0569999999999995</v>
      </c>
      <c r="G10" s="65">
        <f t="shared" ref="G10:G13" si="17">$D$9-D10</f>
        <v>0.9128999999999996</v>
      </c>
      <c r="H10" s="14">
        <f t="shared" ref="H10:H13" si="18">$E$9-E10</f>
        <v>0.7414000000000005</v>
      </c>
      <c r="I10" s="15">
        <f>(F10/($C$6*(BJ10-$BJ$9)*$F$8))*10000</f>
        <v>184.52231396327699</v>
      </c>
      <c r="J10" s="15">
        <f>(G10/($F$8*$D$6*(BJ10-$BJ$9)))*10000</f>
        <v>163.86835850675928</v>
      </c>
      <c r="K10" s="15">
        <f>(H10/($F$8*$E$6*(BJ10-$BJ$9)))*10000</f>
        <v>130.62365195667064</v>
      </c>
      <c r="L10" s="15">
        <f>AVERAGE(I10:K10)</f>
        <v>159.67144147556897</v>
      </c>
      <c r="M10" s="15">
        <f>_xlfn.STDEV.S(I10:K10)</f>
        <v>27.193326864336012</v>
      </c>
      <c r="N10" s="15">
        <f>M10^2</f>
        <v>739.47702595061867</v>
      </c>
      <c r="P10" s="163"/>
      <c r="Q10" s="71" t="s">
        <v>12</v>
      </c>
      <c r="R10" s="65">
        <v>4.2108999999999996</v>
      </c>
      <c r="S10" s="73">
        <v>4.1041999999999996</v>
      </c>
      <c r="T10" s="120">
        <v>4.1902999999999997</v>
      </c>
      <c r="U10" s="65">
        <f>$R$9-R10</f>
        <v>0.76500000000000057</v>
      </c>
      <c r="V10" s="65">
        <f>$S$9-T11</f>
        <v>0.71419999999999995</v>
      </c>
      <c r="W10" s="65">
        <f>$T$9-T10</f>
        <v>0.76670000000000016</v>
      </c>
      <c r="X10" s="15">
        <f>(U10/($R$6*(BJ10-$BJ$9)*$U$8))*10000</f>
        <v>129.80144249455802</v>
      </c>
      <c r="Y10" s="15">
        <f>(V10/($S$6*(BJ10-$BJ$9)*$U$8))*10000</f>
        <v>123.91863905474892</v>
      </c>
      <c r="Z10" s="15">
        <f>(W10/($T$6*(BJ10-$BJ$9)*$U$8))*10000</f>
        <v>130.08989014454585</v>
      </c>
      <c r="AA10" s="15">
        <f>AVERAGE(X10:Z10)</f>
        <v>127.93665723128426</v>
      </c>
      <c r="AB10" s="15">
        <f>_xlfn.STDEV.S(X10:Z10)</f>
        <v>3.4826933631777233</v>
      </c>
      <c r="AC10" s="15">
        <f>AB10^2</f>
        <v>12.12915306192216</v>
      </c>
      <c r="AE10" s="166"/>
      <c r="AF10" s="68" t="s">
        <v>12</v>
      </c>
      <c r="AG10" s="76">
        <v>32.234200000000001</v>
      </c>
      <c r="AH10" s="74">
        <v>30.113900000000001</v>
      </c>
      <c r="AI10" s="65">
        <v>30.631799999999998</v>
      </c>
      <c r="AJ10" s="65">
        <f>$AG$9-AG10</f>
        <v>0.98429999999999751</v>
      </c>
      <c r="AK10" s="65">
        <f>$AH$9-AH10</f>
        <v>0.72949999999999804</v>
      </c>
      <c r="AL10" s="14">
        <f>$AI$9-AI10</f>
        <v>0.23270000000000124</v>
      </c>
      <c r="AM10" s="15">
        <f>(AJ10/($AG$6*(BJ10-$BJ$9)*$AJ$8))*10000</f>
        <v>44.338905475681109</v>
      </c>
      <c r="AN10" s="15">
        <f>(AK10/($AH$6*(BJ10-$BJ$9)*$AJ$8))*10000</f>
        <v>33.433483220353963</v>
      </c>
      <c r="AO10" s="15">
        <f>(AL10/($AI$6*(BJ10-$BJ$9)*$AJ$8))*10000</f>
        <v>10.768999947459459</v>
      </c>
      <c r="AP10" s="15">
        <f>AVERAGE(AM10:AO10)</f>
        <v>29.513796214498182</v>
      </c>
      <c r="AQ10" s="15">
        <f>_xlfn.STDEV.S(AM10:AO10)</f>
        <v>17.124765661501399</v>
      </c>
      <c r="AR10" s="15">
        <f>AQ10^2</f>
        <v>293.25759896133746</v>
      </c>
      <c r="AS10" s="43"/>
      <c r="AT10" s="163"/>
      <c r="AU10" s="71" t="s">
        <v>12</v>
      </c>
      <c r="AV10" s="65">
        <v>31.074300000000001</v>
      </c>
      <c r="AW10" s="65">
        <v>30.727699999999999</v>
      </c>
      <c r="AX10" s="74">
        <v>30.610299999999999</v>
      </c>
      <c r="AY10" s="65">
        <f>$AV$9-AV10</f>
        <v>1.3286000000000016</v>
      </c>
      <c r="AZ10" s="65">
        <f>$AW$9-AW10</f>
        <v>6.9700000000000983E-2</v>
      </c>
      <c r="BA10" s="65">
        <f>$AX$9-AX10</f>
        <v>0.11020000000000252</v>
      </c>
      <c r="BB10" s="15">
        <f>(AY10/($AV$6*(BJ10-$BJ$9)*$AY$8))*10000</f>
        <v>59.269413699153006</v>
      </c>
      <c r="BC10" s="15">
        <f>(AZ10/($AW$6*(BJ10-$BJ$9)*$AY$8))*10000</f>
        <v>3.278481890847543</v>
      </c>
      <c r="BD10" s="15">
        <f>(BA10/($AY$8*$AX$6*(BJ10-$BJ$9)))*10000</f>
        <v>5.2653136850382847</v>
      </c>
      <c r="BE10" s="15">
        <f>AVERAGE(BB10:BD10)</f>
        <v>22.604403091679611</v>
      </c>
      <c r="BF10" s="15">
        <f>_xlfn.STDEV.S(BB10:BD10)</f>
        <v>31.768366770723425</v>
      </c>
      <c r="BG10" s="15">
        <f>BF10^2</f>
        <v>1009.2291272792042</v>
      </c>
      <c r="BH10" s="2"/>
      <c r="BI10" s="101">
        <v>60</v>
      </c>
      <c r="BJ10" s="46">
        <v>1</v>
      </c>
    </row>
    <row r="11" spans="1:62" x14ac:dyDescent="0.2">
      <c r="A11" s="166"/>
      <c r="B11" s="68" t="s">
        <v>13</v>
      </c>
      <c r="C11" s="65">
        <v>3.6539999999999999</v>
      </c>
      <c r="D11" s="18">
        <v>3.7214999999999998</v>
      </c>
      <c r="E11" s="65">
        <v>4.0617000000000001</v>
      </c>
      <c r="F11" s="65">
        <f t="shared" si="16"/>
        <v>1.1067999999999998</v>
      </c>
      <c r="G11" s="65">
        <f t="shared" si="17"/>
        <v>0.96419999999999995</v>
      </c>
      <c r="H11" s="14">
        <f t="shared" si="18"/>
        <v>0.77780000000000005</v>
      </c>
      <c r="I11" s="15">
        <f>(F11/($C$6*(BJ11-$BJ$9)*$F$8))*10000</f>
        <v>96.607992949174559</v>
      </c>
      <c r="J11" s="15">
        <f t="shared" ref="J11:J13" si="19">(G11/($F$8*$D$6*(BJ11-$BJ$9)))*10000</f>
        <v>86.538433164759212</v>
      </c>
      <c r="K11" s="15">
        <f>(H11/($F$8*$E$6*(BJ11-$BJ$9)))*10000</f>
        <v>68.518395260249775</v>
      </c>
      <c r="L11" s="15">
        <f t="shared" ref="L11:L13" si="20">AVERAGE(I11:K11)</f>
        <v>83.888273791394525</v>
      </c>
      <c r="M11" s="15">
        <f t="shared" ref="M11:M13" si="21">_xlfn.STDEV.S(I11:K11)</f>
        <v>14.231088612948296</v>
      </c>
      <c r="N11" s="15">
        <f t="shared" ref="N11:N13" si="22">M11^2</f>
        <v>202.52388310958668</v>
      </c>
      <c r="P11" s="163"/>
      <c r="Q11" s="71" t="s">
        <v>13</v>
      </c>
      <c r="R11" s="65">
        <v>4.1992000000000003</v>
      </c>
      <c r="S11">
        <v>4.0911999999999997</v>
      </c>
      <c r="T11" s="65">
        <v>4.1784999999999997</v>
      </c>
      <c r="U11" s="65">
        <f t="shared" ref="U11:U13" si="23">$R$9-R11</f>
        <v>0.77669999999999995</v>
      </c>
      <c r="V11" s="65">
        <f>$S$9-S10</f>
        <v>0.78849999999999998</v>
      </c>
      <c r="W11" s="73">
        <f t="shared" ref="W11:W13" si="24">$T$9-T11</f>
        <v>0.77850000000000019</v>
      </c>
      <c r="X11" s="15">
        <f t="shared" ref="X11:X13" si="25">(U11/($R$6*(BJ11-$BJ$9)*$U$8))*10000</f>
        <v>65.893320513413798</v>
      </c>
      <c r="Y11" s="15">
        <f t="shared" ref="Y11:Y13" si="26">(V11/($S$6*(BJ11-$BJ$9)*$U$8))*10000</f>
        <v>68.405101438441292</v>
      </c>
      <c r="Z11" s="15">
        <f t="shared" ref="Z11:Z13" si="27">(W11/($T$6*(BJ11-$BJ$9)*$U$8))*10000</f>
        <v>66.046028092819185</v>
      </c>
      <c r="AA11" s="15">
        <f>AVERAGE(X11:Z11)</f>
        <v>66.781483348224754</v>
      </c>
      <c r="AB11" s="15">
        <f t="shared" ref="AB11:AB13" si="28">_xlfn.STDEV.S(X11:Z11)</f>
        <v>1.4081660691696671</v>
      </c>
      <c r="AC11" s="15">
        <f t="shared" ref="AC11:AC13" si="29">AB11^2</f>
        <v>1.9829316783607518</v>
      </c>
      <c r="AE11" s="166"/>
      <c r="AF11" s="68" t="s">
        <v>13</v>
      </c>
      <c r="AG11" s="65">
        <v>32.126399999999997</v>
      </c>
      <c r="AH11" s="18">
        <v>30.028700000000001</v>
      </c>
      <c r="AI11" s="65">
        <v>30.532800000000002</v>
      </c>
      <c r="AJ11" s="73">
        <f t="shared" ref="AJ11:AJ13" si="30">$AG$9-AG11</f>
        <v>1.0921000000000021</v>
      </c>
      <c r="AK11" s="73">
        <f t="shared" ref="AK11:AK13" si="31">$AH$9-AH11</f>
        <v>0.81469999999999843</v>
      </c>
      <c r="AL11" s="14">
        <f t="shared" ref="AL11:AL13" si="32">$AI$9-AI11</f>
        <v>0.33169999999999789</v>
      </c>
      <c r="AM11" s="15">
        <f t="shared" ref="AM11:AM13" si="33">(AJ11/($AG$6*(BJ11-$BJ$9)*$AJ$8))*10000</f>
        <v>24.597439129326197</v>
      </c>
      <c r="AN11" s="15">
        <f t="shared" ref="AN11:AN13" si="34">(AK11/($AH$6*(BJ11-$BJ$9)*$AJ$8))*10000</f>
        <v>18.669128704333374</v>
      </c>
      <c r="AO11" s="15">
        <f t="shared" ref="AO11:AO13" si="35">(AL11/($AI$6*(BJ11-$BJ$9)*$AJ$8))*10000</f>
        <v>7.6752842341475311</v>
      </c>
      <c r="AP11" s="15">
        <f t="shared" ref="AP11:AP13" si="36">AVERAGE(AM11:AO11)</f>
        <v>16.980617355935703</v>
      </c>
      <c r="AQ11" s="15">
        <f t="shared" ref="AQ11:AQ12" si="37">_xlfn.STDEV.S(AM11:AO11)</f>
        <v>8.5865088659102646</v>
      </c>
      <c r="AR11" s="15">
        <f t="shared" ref="AR11:AR13" si="38">AQ11^2</f>
        <v>73.72813450435558</v>
      </c>
      <c r="AS11" s="43"/>
      <c r="AT11" s="163"/>
      <c r="AU11" s="71" t="s">
        <v>13</v>
      </c>
      <c r="AV11" s="65">
        <v>30.9435</v>
      </c>
      <c r="AW11" s="65">
        <v>30.6464</v>
      </c>
      <c r="AX11">
        <v>30.488700000000001</v>
      </c>
      <c r="AY11" s="65">
        <f t="shared" ref="AY11:AY12" si="39">$AV$9-AV11</f>
        <v>1.4594000000000023</v>
      </c>
      <c r="AZ11" s="75">
        <f t="shared" ref="AZ11:AZ13" si="40">$AW$9-AW11</f>
        <v>0.1509999999999998</v>
      </c>
      <c r="BA11" s="75">
        <f t="shared" ref="BA11:BA13" si="41">$AX$9-AX11</f>
        <v>0.23179999999999978</v>
      </c>
      <c r="BB11" s="15">
        <f>(AY11/($AV$6*(BJ11-$BJ$9)*$AY$8))*10000</f>
        <v>32.552228794424181</v>
      </c>
      <c r="BC11" s="15">
        <f t="shared" ref="BC11:BC13" si="42">(AZ11/($AW$6*(BJ11-$BJ$9)*$AY$8))*10000</f>
        <v>3.5512967397271979</v>
      </c>
      <c r="BD11" s="15">
        <f t="shared" ref="BD11:BD13" si="43">(BA11/($AY$8*$AX$6*(BJ11-$BJ$9)))*10000</f>
        <v>5.5376574963332361</v>
      </c>
      <c r="BE11" s="15">
        <f t="shared" ref="BE11:BE13" si="44">AVERAGE(BB11:BD11)</f>
        <v>13.880394343494872</v>
      </c>
      <c r="BF11" s="15">
        <f t="shared" ref="BF11:BF13" si="45">_xlfn.STDEV.S(BB11:BD11)</f>
        <v>16.200754877042886</v>
      </c>
      <c r="BG11" s="15">
        <f t="shared" ref="BG11:BG13" si="46">BF11^2</f>
        <v>262.46445858602885</v>
      </c>
      <c r="BH11" s="2"/>
      <c r="BI11" s="101">
        <v>60</v>
      </c>
      <c r="BJ11" s="46">
        <v>2</v>
      </c>
    </row>
    <row r="12" spans="1:62" x14ac:dyDescent="0.2">
      <c r="A12" s="166"/>
      <c r="B12" s="68" t="s">
        <v>14</v>
      </c>
      <c r="C12" s="65">
        <v>3.6267999999999998</v>
      </c>
      <c r="D12" s="65">
        <v>3.6855000000000002</v>
      </c>
      <c r="E12" s="65">
        <v>4.0327999999999999</v>
      </c>
      <c r="F12" s="65">
        <f t="shared" si="16"/>
        <v>1.1339999999999999</v>
      </c>
      <c r="G12" s="65">
        <f t="shared" si="17"/>
        <v>1.0001999999999995</v>
      </c>
      <c r="H12" s="14">
        <f t="shared" si="18"/>
        <v>0.80670000000000019</v>
      </c>
      <c r="I12" s="15">
        <f>(F12/($C$6*(BJ12-$BJ$9)*$F$8))*10000</f>
        <v>65.988112278258015</v>
      </c>
      <c r="J12" s="15">
        <f t="shared" si="19"/>
        <v>59.846325694110575</v>
      </c>
      <c r="K12" s="15">
        <f t="shared" ref="K12:K13" si="47">(H12/($F$8*$E$6*(BJ12-$BJ$9)))*10000</f>
        <v>47.376180214659719</v>
      </c>
      <c r="L12" s="15">
        <f t="shared" si="20"/>
        <v>57.736872729009434</v>
      </c>
      <c r="M12" s="15">
        <f t="shared" si="21"/>
        <v>9.4835830593705825</v>
      </c>
      <c r="N12" s="15">
        <f t="shared" si="22"/>
        <v>89.938347643980691</v>
      </c>
      <c r="P12" s="163"/>
      <c r="Q12" s="71" t="s">
        <v>14</v>
      </c>
      <c r="R12" s="65">
        <v>4.1330999999999998</v>
      </c>
      <c r="S12" s="65">
        <v>4.0522999999999998</v>
      </c>
      <c r="T12" s="65">
        <v>4.1694000000000004</v>
      </c>
      <c r="U12" s="65">
        <f t="shared" si="23"/>
        <v>0.84280000000000044</v>
      </c>
      <c r="V12" s="65">
        <f t="shared" ref="V12:V13" si="48">$S$9-S12</f>
        <v>0.84039999999999981</v>
      </c>
      <c r="W12" s="73">
        <f t="shared" si="24"/>
        <v>0.78759999999999941</v>
      </c>
      <c r="X12" s="15">
        <f t="shared" si="25"/>
        <v>47.667388119570141</v>
      </c>
      <c r="Y12" s="15">
        <f t="shared" si="26"/>
        <v>48.605070597223452</v>
      </c>
      <c r="Z12" s="15">
        <f t="shared" si="27"/>
        <v>44.54536649617156</v>
      </c>
      <c r="AA12" s="15">
        <f t="shared" ref="AA12:AA13" si="49">AVERAGE(X12:Z12)</f>
        <v>46.93927507098838</v>
      </c>
      <c r="AB12" s="15">
        <f t="shared" si="28"/>
        <v>2.1255377685801427</v>
      </c>
      <c r="AC12" s="15">
        <f t="shared" si="29"/>
        <v>4.5179108056606516</v>
      </c>
      <c r="AE12" s="166"/>
      <c r="AF12" s="68" t="s">
        <v>14</v>
      </c>
      <c r="AG12" s="25">
        <v>32.012300000000003</v>
      </c>
      <c r="AH12" s="65">
        <v>29.927900000000001</v>
      </c>
      <c r="AI12" s="65">
        <v>30.4254</v>
      </c>
      <c r="AJ12" s="73">
        <f t="shared" si="30"/>
        <v>1.2061999999999955</v>
      </c>
      <c r="AK12" s="73">
        <f t="shared" si="31"/>
        <v>0.91549999999999798</v>
      </c>
      <c r="AL12" s="14">
        <f t="shared" si="32"/>
        <v>0.43909999999999982</v>
      </c>
      <c r="AM12" s="15">
        <f t="shared" si="33"/>
        <v>18.111547219603267</v>
      </c>
      <c r="AN12" s="15">
        <f t="shared" si="34"/>
        <v>13.985996750392536</v>
      </c>
      <c r="AO12" s="15">
        <f t="shared" si="35"/>
        <v>6.7736253787844447</v>
      </c>
      <c r="AP12" s="15">
        <f t="shared" si="36"/>
        <v>12.957056449593416</v>
      </c>
      <c r="AQ12" s="15">
        <f t="shared" si="37"/>
        <v>5.738567462711015</v>
      </c>
      <c r="AR12" s="15">
        <f t="shared" si="38"/>
        <v>32.931156524085537</v>
      </c>
      <c r="AS12" s="43"/>
      <c r="AT12" s="163"/>
      <c r="AU12" s="71" t="s">
        <v>14</v>
      </c>
      <c r="AV12" s="65">
        <v>30.8627</v>
      </c>
      <c r="AW12" s="65">
        <v>30.547999999999998</v>
      </c>
      <c r="AX12" s="65">
        <v>30.256499999999999</v>
      </c>
      <c r="AY12" s="65">
        <f t="shared" si="39"/>
        <v>1.5402000000000022</v>
      </c>
      <c r="AZ12" s="75">
        <f t="shared" si="40"/>
        <v>0.2494000000000014</v>
      </c>
      <c r="BA12" s="75">
        <f t="shared" si="41"/>
        <v>0.46400000000000219</v>
      </c>
      <c r="BB12" s="15">
        <f t="shared" ref="BB12" si="50">(AY12/($AV$6*(BJ12-$BJ$9)*$AY$8))*10000</f>
        <v>22.902993371327089</v>
      </c>
      <c r="BC12" s="15">
        <f t="shared" si="42"/>
        <v>3.9103461672758031</v>
      </c>
      <c r="BD12" s="15">
        <f t="shared" si="43"/>
        <v>7.3899139439132489</v>
      </c>
      <c r="BE12" s="15">
        <f t="shared" si="44"/>
        <v>11.401084494172046</v>
      </c>
      <c r="BF12" s="15">
        <f t="shared" si="45"/>
        <v>10.111739654571656</v>
      </c>
      <c r="BG12" s="15">
        <f t="shared" si="46"/>
        <v>102.2472788418369</v>
      </c>
      <c r="BH12" s="2"/>
      <c r="BI12" s="101">
        <v>60</v>
      </c>
      <c r="BJ12" s="46">
        <v>3</v>
      </c>
    </row>
    <row r="13" spans="1:62" x14ac:dyDescent="0.2">
      <c r="A13" s="166"/>
      <c r="B13" s="68" t="s">
        <v>15</v>
      </c>
      <c r="C13" s="65">
        <v>3.1320999999999999</v>
      </c>
      <c r="D13" s="65">
        <v>3.2553999999999998</v>
      </c>
      <c r="E13" s="65">
        <v>3.524</v>
      </c>
      <c r="F13" s="65">
        <f t="shared" si="16"/>
        <v>1.6286999999999998</v>
      </c>
      <c r="G13" s="65">
        <f t="shared" si="17"/>
        <v>1.4302999999999999</v>
      </c>
      <c r="H13" s="14">
        <f t="shared" si="18"/>
        <v>1.3155000000000001</v>
      </c>
      <c r="I13" s="15">
        <f t="shared" ref="I13" si="51">(F13/($C$6*(BJ13-$BJ$9)*$F$8))*10000</f>
        <v>11.60510079555111</v>
      </c>
      <c r="J13" s="15">
        <f t="shared" si="19"/>
        <v>10.47931633758388</v>
      </c>
      <c r="K13" s="15">
        <f t="shared" si="47"/>
        <v>9.4600625484604492</v>
      </c>
      <c r="L13" s="15">
        <f t="shared" si="20"/>
        <v>10.514826560531814</v>
      </c>
      <c r="M13" s="15">
        <f t="shared" si="21"/>
        <v>1.0729599257757962</v>
      </c>
      <c r="N13" s="15">
        <f t="shared" si="22"/>
        <v>1.1512430023208022</v>
      </c>
      <c r="P13" s="163"/>
      <c r="Q13" s="71" t="s">
        <v>15</v>
      </c>
      <c r="R13" s="65">
        <v>3.7048999999999999</v>
      </c>
      <c r="S13" s="65">
        <v>3.6421999999999999</v>
      </c>
      <c r="T13" s="65">
        <v>3.7446000000000002</v>
      </c>
      <c r="U13" s="65">
        <f t="shared" si="23"/>
        <v>1.2710000000000004</v>
      </c>
      <c r="V13" s="65">
        <f t="shared" si="48"/>
        <v>1.2504999999999997</v>
      </c>
      <c r="W13" s="73">
        <f t="shared" si="24"/>
        <v>1.2123999999999997</v>
      </c>
      <c r="X13" s="15">
        <f t="shared" si="25"/>
        <v>8.8023280464496807</v>
      </c>
      <c r="Y13" s="15">
        <f t="shared" si="26"/>
        <v>8.8559346057506048</v>
      </c>
      <c r="Z13" s="15">
        <f t="shared" si="27"/>
        <v>8.3964929374630906</v>
      </c>
      <c r="AA13" s="15">
        <f t="shared" si="49"/>
        <v>8.684918529887792</v>
      </c>
      <c r="AB13" s="15">
        <f t="shared" si="28"/>
        <v>0.25121784883677328</v>
      </c>
      <c r="AC13" s="15">
        <f t="shared" si="29"/>
        <v>6.3110407574175867E-2</v>
      </c>
      <c r="AE13" s="166"/>
      <c r="AF13" s="68" t="s">
        <v>15</v>
      </c>
      <c r="AG13" s="65">
        <v>29.449300000000001</v>
      </c>
      <c r="AH13" s="65">
        <v>27.5381</v>
      </c>
      <c r="AI13" s="65">
        <v>28.0275</v>
      </c>
      <c r="AJ13" s="73">
        <f t="shared" si="30"/>
        <v>3.7691999999999979</v>
      </c>
      <c r="AK13" s="73">
        <f t="shared" si="31"/>
        <v>3.305299999999999</v>
      </c>
      <c r="AL13" s="14">
        <f t="shared" si="32"/>
        <v>2.8369999999999997</v>
      </c>
      <c r="AM13" s="15">
        <f t="shared" si="33"/>
        <v>6.9301172290237361</v>
      </c>
      <c r="AN13" s="15">
        <f t="shared" si="34"/>
        <v>6.1830267915254353</v>
      </c>
      <c r="AO13" s="15">
        <f t="shared" si="35"/>
        <v>5.3588579235667044</v>
      </c>
      <c r="AP13" s="15">
        <f t="shared" si="36"/>
        <v>6.1573339813719583</v>
      </c>
      <c r="AQ13" s="15">
        <f>_xlfn.STDEV.S(AM13:AO13)</f>
        <v>0.78594468101548243</v>
      </c>
      <c r="AR13" s="15">
        <f t="shared" si="38"/>
        <v>0.6177090416165284</v>
      </c>
      <c r="AS13" s="43"/>
      <c r="AT13" s="163"/>
      <c r="AU13" s="71" t="s">
        <v>15</v>
      </c>
      <c r="AV13" s="65">
        <v>28.568200000000001</v>
      </c>
      <c r="AW13" s="65">
        <v>28.405999999999999</v>
      </c>
      <c r="AX13" s="65">
        <v>28.390599999999999</v>
      </c>
      <c r="AY13" s="65">
        <f>$AV$9-AW13</f>
        <v>3.9969000000000037</v>
      </c>
      <c r="AZ13" s="75">
        <f t="shared" si="40"/>
        <v>2.3914000000000009</v>
      </c>
      <c r="BA13" s="75">
        <f t="shared" si="41"/>
        <v>2.3299000000000021</v>
      </c>
      <c r="BB13" s="15">
        <f>(AY13/($AV$6*(BJ13-$BJ$9)*$AY$8))*10000</f>
        <v>7.2776904832813001</v>
      </c>
      <c r="BC13" s="15">
        <f t="shared" si="42"/>
        <v>4.5911993639051953</v>
      </c>
      <c r="BD13" s="15">
        <f t="shared" si="43"/>
        <v>4.5437439737658538</v>
      </c>
      <c r="BE13" s="15">
        <f t="shared" si="44"/>
        <v>5.4708779403174495</v>
      </c>
      <c r="BF13" s="15">
        <f t="shared" si="45"/>
        <v>1.5649254543178577</v>
      </c>
      <c r="BG13" s="15">
        <f t="shared" si="46"/>
        <v>2.4489916775719531</v>
      </c>
      <c r="BH13" s="2"/>
      <c r="BI13" s="101">
        <v>60</v>
      </c>
      <c r="BJ13" s="46">
        <v>24.5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1033.0904997065068</v>
      </c>
      <c r="X14" s="19"/>
      <c r="Y14" s="19"/>
      <c r="Z14" s="19"/>
      <c r="AA14" s="19"/>
      <c r="AB14" s="34" t="s">
        <v>45</v>
      </c>
      <c r="AC14" s="34">
        <f>SUM(AC10:AC13)</f>
        <v>18.69310595351774</v>
      </c>
      <c r="AM14" s="19"/>
      <c r="AN14" s="19"/>
      <c r="AO14" s="19"/>
      <c r="AP14" s="19"/>
      <c r="AQ14" s="34" t="s">
        <v>45</v>
      </c>
      <c r="AR14" s="34">
        <f>SUM(AR10:AR13)</f>
        <v>400.53459903139515</v>
      </c>
      <c r="BB14" s="19"/>
      <c r="BC14" s="19"/>
      <c r="BD14" s="19"/>
      <c r="BE14" s="19"/>
      <c r="BF14" s="34" t="s">
        <v>45</v>
      </c>
      <c r="BG14" s="34">
        <f>SUM(BG10:BG13)</f>
        <v>1376.3898563846421</v>
      </c>
    </row>
    <row r="15" spans="1:62" x14ac:dyDescent="0.2">
      <c r="M15" s="66" t="s">
        <v>44</v>
      </c>
      <c r="N15" s="35">
        <f>N10/N14</f>
        <v>0.71579113946038464</v>
      </c>
      <c r="AB15" s="66" t="s">
        <v>44</v>
      </c>
      <c r="AC15" s="35">
        <f>AC10/AC14</f>
        <v>0.64885702205307672</v>
      </c>
      <c r="AQ15" s="66" t="s">
        <v>44</v>
      </c>
      <c r="AR15" s="35">
        <f>AR10/AR14</f>
        <v>0.73216546003894911</v>
      </c>
      <c r="BF15" s="66" t="s">
        <v>44</v>
      </c>
      <c r="BG15" s="35">
        <f>BG10/BG14</f>
        <v>0.73324365374948519</v>
      </c>
    </row>
    <row r="16" spans="1:62" x14ac:dyDescent="0.2">
      <c r="M16" s="120" t="s">
        <v>88</v>
      </c>
      <c r="AB16" s="120"/>
      <c r="AQ16" s="120"/>
      <c r="BF16" s="120"/>
    </row>
    <row r="17" spans="12:59" x14ac:dyDescent="0.2">
      <c r="L17" s="28"/>
      <c r="M17" s="120" t="s">
        <v>44</v>
      </c>
      <c r="N17" s="120">
        <v>0.79769999999999996</v>
      </c>
      <c r="O17" s="28"/>
      <c r="AB17" s="120"/>
      <c r="AC17" s="120"/>
      <c r="AQ17" s="120"/>
      <c r="AR17" s="120"/>
      <c r="BF17" s="120"/>
      <c r="BG17" s="120"/>
    </row>
    <row r="18" spans="12:59" x14ac:dyDescent="0.2">
      <c r="L18" s="28"/>
      <c r="O18" s="28"/>
    </row>
    <row r="19" spans="12:59" x14ac:dyDescent="0.2">
      <c r="L19" s="28"/>
      <c r="M19" s="123"/>
      <c r="N19" s="123"/>
      <c r="O19" s="28"/>
      <c r="AB19" s="123"/>
      <c r="AC19" s="123"/>
      <c r="AQ19" s="123"/>
      <c r="AR19" s="123"/>
      <c r="BF19" s="123"/>
      <c r="BG19" s="123"/>
    </row>
    <row r="20" spans="12:59" x14ac:dyDescent="0.2">
      <c r="L20" s="29"/>
      <c r="M20" s="29"/>
      <c r="N20" s="29"/>
      <c r="O20" s="29"/>
    </row>
    <row r="21" spans="12:59" x14ac:dyDescent="0.2">
      <c r="L21" s="29"/>
      <c r="M21" s="29"/>
      <c r="N21" s="29"/>
      <c r="O21" s="29"/>
    </row>
    <row r="22" spans="12:59" x14ac:dyDescent="0.2">
      <c r="L22" s="29"/>
      <c r="M22" s="29"/>
      <c r="N22" s="29"/>
      <c r="O22" s="29"/>
    </row>
    <row r="23" spans="12:59" x14ac:dyDescent="0.2">
      <c r="L23" s="29"/>
      <c r="M23" s="29"/>
      <c r="N23" s="29"/>
      <c r="O23" s="29"/>
    </row>
    <row r="24" spans="12:59" x14ac:dyDescent="0.2">
      <c r="L24" s="30"/>
      <c r="M24" s="30"/>
      <c r="N24" s="30"/>
      <c r="O24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61" t="s">
        <v>59</v>
      </c>
      <c r="B36" s="55" t="s">
        <v>3</v>
      </c>
      <c r="C36" s="52" t="s">
        <v>50</v>
      </c>
      <c r="D36" s="53">
        <f>N14</f>
        <v>1033.0904997065068</v>
      </c>
      <c r="E36" s="143">
        <f>N17</f>
        <v>0.79769999999999996</v>
      </c>
      <c r="F36" s="54">
        <f>N15</f>
        <v>0.71579113946038464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61"/>
      <c r="B37" s="55" t="s">
        <v>9</v>
      </c>
      <c r="C37" s="52" t="s">
        <v>50</v>
      </c>
      <c r="D37" s="53">
        <f>AC14</f>
        <v>18.69310595351774</v>
      </c>
      <c r="E37" s="143"/>
      <c r="F37" s="54">
        <f>AR15</f>
        <v>0.73216546003894911</v>
      </c>
      <c r="G37" s="52" t="str">
        <f t="shared" ref="G37:G39" si="52">IF(F37&lt; $N$17,"Si", "No")</f>
        <v>Si</v>
      </c>
      <c r="H37" s="52" t="str">
        <f t="shared" ref="H37:H39" si="53">IF(F37&lt; $N$17,"Si", "No")</f>
        <v>Si</v>
      </c>
    </row>
    <row r="38" spans="1:8" x14ac:dyDescent="0.2">
      <c r="A38" s="162" t="s">
        <v>70</v>
      </c>
      <c r="B38" s="55" t="s">
        <v>3</v>
      </c>
      <c r="C38" s="52" t="s">
        <v>50</v>
      </c>
      <c r="D38" s="53">
        <f>AR14</f>
        <v>400.53459903139515</v>
      </c>
      <c r="E38" s="143"/>
      <c r="F38" s="54">
        <f>AC15</f>
        <v>0.64885702205307672</v>
      </c>
      <c r="G38" s="52" t="str">
        <f t="shared" si="52"/>
        <v>Si</v>
      </c>
      <c r="H38" s="52" t="str">
        <f t="shared" si="53"/>
        <v>Si</v>
      </c>
    </row>
    <row r="39" spans="1:8" x14ac:dyDescent="0.2">
      <c r="A39" s="162"/>
      <c r="B39" s="55" t="s">
        <v>9</v>
      </c>
      <c r="C39" s="52" t="s">
        <v>50</v>
      </c>
      <c r="D39" s="53">
        <f>BG14</f>
        <v>1376.3898563846421</v>
      </c>
      <c r="E39" s="143"/>
      <c r="F39" s="54">
        <f>BG15</f>
        <v>0.73324365374948519</v>
      </c>
      <c r="G39" s="52" t="str">
        <f t="shared" si="52"/>
        <v>Si</v>
      </c>
      <c r="H39" s="52" t="str">
        <f t="shared" si="53"/>
        <v>Si</v>
      </c>
    </row>
  </sheetData>
  <mergeCells count="59">
    <mergeCell ref="R1:T1"/>
    <mergeCell ref="F8:H8"/>
    <mergeCell ref="I8:K9"/>
    <mergeCell ref="A1:A13"/>
    <mergeCell ref="C1:E1"/>
    <mergeCell ref="F1:H1"/>
    <mergeCell ref="I1:K1"/>
    <mergeCell ref="P1:P13"/>
    <mergeCell ref="L2:L9"/>
    <mergeCell ref="M2:M9"/>
    <mergeCell ref="N2:N9"/>
    <mergeCell ref="F3:H3"/>
    <mergeCell ref="F4:H4"/>
    <mergeCell ref="F5:H5"/>
    <mergeCell ref="F6:H6"/>
    <mergeCell ref="F7:H7"/>
    <mergeCell ref="AJ1:AL1"/>
    <mergeCell ref="AM1:AO1"/>
    <mergeCell ref="U8:W8"/>
    <mergeCell ref="X8:Z9"/>
    <mergeCell ref="AJ8:AL8"/>
    <mergeCell ref="AM8:AO9"/>
    <mergeCell ref="AC2:AC9"/>
    <mergeCell ref="U1:W1"/>
    <mergeCell ref="X1:Z1"/>
    <mergeCell ref="AE1:AE13"/>
    <mergeCell ref="AG1:AI1"/>
    <mergeCell ref="AA2:AA9"/>
    <mergeCell ref="AB2:AB9"/>
    <mergeCell ref="U3:W3"/>
    <mergeCell ref="U4:W4"/>
    <mergeCell ref="U5:W5"/>
    <mergeCell ref="AR2:AR9"/>
    <mergeCell ref="BE2:BE9"/>
    <mergeCell ref="BF2:BF9"/>
    <mergeCell ref="BG2:BG9"/>
    <mergeCell ref="AY8:BA8"/>
    <mergeCell ref="BB8:BD9"/>
    <mergeCell ref="AT1:AT13"/>
    <mergeCell ref="AV1:AX1"/>
    <mergeCell ref="AY1:BA1"/>
    <mergeCell ref="BB1:BD1"/>
    <mergeCell ref="AY3:BA3"/>
    <mergeCell ref="AY4:BA4"/>
    <mergeCell ref="AY5:BA5"/>
    <mergeCell ref="AY6:BA6"/>
    <mergeCell ref="AY7:BA7"/>
    <mergeCell ref="A36:A37"/>
    <mergeCell ref="E36:E39"/>
    <mergeCell ref="A38:A39"/>
    <mergeCell ref="AP2:AP9"/>
    <mergeCell ref="AQ2:AQ9"/>
    <mergeCell ref="U6:W6"/>
    <mergeCell ref="U7:W7"/>
    <mergeCell ref="AJ3:AL3"/>
    <mergeCell ref="AJ4:AL4"/>
    <mergeCell ref="AJ5:AL5"/>
    <mergeCell ref="AJ6:AL6"/>
    <mergeCell ref="AJ7:AL7"/>
  </mergeCells>
  <pageMargins left="0.7" right="0.7" top="0.75" bottom="0.75" header="0.3" footer="0.3"/>
  <pageSetup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zoomScale="68" zoomScaleNormal="81" zoomScalePageLayoutView="81" workbookViewId="0">
      <selection activeCell="D39" sqref="D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4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66" t="s">
        <v>59</v>
      </c>
      <c r="B1" s="67" t="s">
        <v>2</v>
      </c>
      <c r="C1" s="165" t="s">
        <v>3</v>
      </c>
      <c r="D1" s="165"/>
      <c r="E1" s="165"/>
      <c r="F1" s="165" t="s">
        <v>3</v>
      </c>
      <c r="G1" s="165"/>
      <c r="H1" s="165"/>
      <c r="I1" s="165" t="s">
        <v>42</v>
      </c>
      <c r="J1" s="165"/>
      <c r="K1" s="165"/>
      <c r="L1" s="69" t="s">
        <v>41</v>
      </c>
      <c r="M1" s="69" t="s">
        <v>39</v>
      </c>
      <c r="N1" s="69" t="s">
        <v>43</v>
      </c>
      <c r="P1" s="163" t="s">
        <v>70</v>
      </c>
      <c r="Q1" s="70" t="s">
        <v>2</v>
      </c>
      <c r="R1" s="164" t="s">
        <v>3</v>
      </c>
      <c r="S1" s="164"/>
      <c r="T1" s="164"/>
      <c r="U1" s="164" t="s">
        <v>3</v>
      </c>
      <c r="V1" s="164"/>
      <c r="W1" s="164"/>
      <c r="X1" s="164" t="s">
        <v>42</v>
      </c>
      <c r="Y1" s="164"/>
      <c r="Z1" s="164"/>
      <c r="AA1" s="72" t="s">
        <v>41</v>
      </c>
      <c r="AB1" s="72" t="s">
        <v>39</v>
      </c>
      <c r="AC1" s="72" t="s">
        <v>43</v>
      </c>
      <c r="AE1" s="166" t="s">
        <v>59</v>
      </c>
      <c r="AF1" s="67" t="s">
        <v>2</v>
      </c>
      <c r="AG1" s="165" t="s">
        <v>9</v>
      </c>
      <c r="AH1" s="165"/>
      <c r="AI1" s="165"/>
      <c r="AJ1" s="165" t="s">
        <v>9</v>
      </c>
      <c r="AK1" s="165"/>
      <c r="AL1" s="165"/>
      <c r="AM1" s="165" t="s">
        <v>42</v>
      </c>
      <c r="AN1" s="165"/>
      <c r="AO1" s="165"/>
      <c r="AP1" s="69" t="s">
        <v>41</v>
      </c>
      <c r="AQ1" s="69" t="s">
        <v>39</v>
      </c>
      <c r="AR1" s="69" t="s">
        <v>43</v>
      </c>
      <c r="AS1" s="37"/>
      <c r="AT1" s="163" t="s">
        <v>70</v>
      </c>
      <c r="AU1" s="70" t="s">
        <v>2</v>
      </c>
      <c r="AV1" s="164" t="s">
        <v>9</v>
      </c>
      <c r="AW1" s="164"/>
      <c r="AX1" s="164"/>
      <c r="AY1" s="164" t="s">
        <v>9</v>
      </c>
      <c r="AZ1" s="164"/>
      <c r="BA1" s="164"/>
      <c r="BB1" s="164" t="s">
        <v>42</v>
      </c>
      <c r="BC1" s="164"/>
      <c r="BD1" s="164"/>
      <c r="BE1" s="72" t="s">
        <v>41</v>
      </c>
      <c r="BF1" s="72" t="s">
        <v>39</v>
      </c>
      <c r="BG1" s="72" t="s">
        <v>43</v>
      </c>
      <c r="BH1" s="1"/>
      <c r="BI1" s="48" t="s">
        <v>46</v>
      </c>
      <c r="BJ1" s="32" t="s">
        <v>30</v>
      </c>
    </row>
    <row r="2" spans="1:62" x14ac:dyDescent="0.2">
      <c r="A2" s="166"/>
      <c r="B2" s="68" t="s">
        <v>1</v>
      </c>
      <c r="C2" s="46">
        <v>1</v>
      </c>
      <c r="D2" s="46">
        <v>2</v>
      </c>
      <c r="E2" s="46">
        <v>3</v>
      </c>
      <c r="F2" s="46" t="s">
        <v>31</v>
      </c>
      <c r="G2" s="46" t="s">
        <v>32</v>
      </c>
      <c r="H2" s="46" t="s">
        <v>33</v>
      </c>
      <c r="I2" s="46">
        <v>1</v>
      </c>
      <c r="J2" s="46">
        <v>2</v>
      </c>
      <c r="K2" s="46">
        <v>3</v>
      </c>
      <c r="L2" s="151"/>
      <c r="M2" s="151"/>
      <c r="N2" s="151"/>
      <c r="P2" s="163"/>
      <c r="Q2" s="71" t="s">
        <v>1</v>
      </c>
      <c r="R2" s="46">
        <v>1</v>
      </c>
      <c r="S2" s="46">
        <v>2</v>
      </c>
      <c r="T2" s="46">
        <v>3</v>
      </c>
      <c r="U2" s="46" t="s">
        <v>31</v>
      </c>
      <c r="V2" s="46" t="s">
        <v>32</v>
      </c>
      <c r="W2" s="46" t="s">
        <v>33</v>
      </c>
      <c r="X2" s="46">
        <v>1</v>
      </c>
      <c r="Y2" s="46">
        <v>2</v>
      </c>
      <c r="Z2" s="46">
        <v>3</v>
      </c>
      <c r="AA2" s="151"/>
      <c r="AB2" s="151"/>
      <c r="AC2" s="151"/>
      <c r="AE2" s="166"/>
      <c r="AF2" s="68" t="s">
        <v>1</v>
      </c>
      <c r="AG2" s="46">
        <v>1</v>
      </c>
      <c r="AH2" s="46">
        <v>2</v>
      </c>
      <c r="AI2" s="46">
        <v>3</v>
      </c>
      <c r="AJ2" s="46" t="s">
        <v>31</v>
      </c>
      <c r="AK2" s="46" t="s">
        <v>32</v>
      </c>
      <c r="AL2" s="46" t="s">
        <v>33</v>
      </c>
      <c r="AM2" s="46">
        <v>1</v>
      </c>
      <c r="AN2" s="46">
        <v>2</v>
      </c>
      <c r="AO2" s="46">
        <v>3</v>
      </c>
      <c r="AP2" s="151"/>
      <c r="AQ2" s="151"/>
      <c r="AR2" s="151"/>
      <c r="AS2" s="42"/>
      <c r="AT2" s="163"/>
      <c r="AU2" s="71" t="s">
        <v>1</v>
      </c>
      <c r="AV2" s="46">
        <v>1</v>
      </c>
      <c r="AW2" s="46">
        <v>2</v>
      </c>
      <c r="AX2" s="46">
        <v>3</v>
      </c>
      <c r="AY2" s="46" t="s">
        <v>31</v>
      </c>
      <c r="AZ2" s="46" t="s">
        <v>32</v>
      </c>
      <c r="BA2" s="46" t="s">
        <v>33</v>
      </c>
      <c r="BB2" s="46">
        <v>1</v>
      </c>
      <c r="BC2" s="46">
        <v>2</v>
      </c>
      <c r="BD2" s="46">
        <v>3</v>
      </c>
      <c r="BE2" s="151"/>
      <c r="BF2" s="151"/>
      <c r="BG2" s="151"/>
      <c r="BI2" s="46"/>
      <c r="BJ2" s="46"/>
    </row>
    <row r="3" spans="1:62" x14ac:dyDescent="0.2">
      <c r="A3" s="166"/>
      <c r="B3" s="68" t="s">
        <v>4</v>
      </c>
      <c r="C3" s="46">
        <v>5.85</v>
      </c>
      <c r="D3" s="46">
        <v>5.85</v>
      </c>
      <c r="E3" s="46">
        <v>5.85</v>
      </c>
      <c r="F3" s="147">
        <f t="shared" ref="F3:F7" si="0">AVERAGE(C3:E3)</f>
        <v>5.8499999999999988</v>
      </c>
      <c r="G3" s="147"/>
      <c r="H3" s="147"/>
      <c r="I3" s="46">
        <v>5.85</v>
      </c>
      <c r="J3" s="46">
        <v>5.85</v>
      </c>
      <c r="K3" s="46">
        <v>5.85</v>
      </c>
      <c r="L3" s="152"/>
      <c r="M3" s="152"/>
      <c r="N3" s="152"/>
      <c r="P3" s="163"/>
      <c r="Q3" s="71" t="s">
        <v>4</v>
      </c>
      <c r="R3" s="46">
        <v>5.85</v>
      </c>
      <c r="S3" s="46">
        <v>5.85</v>
      </c>
      <c r="T3" s="46">
        <v>5.85</v>
      </c>
      <c r="U3" s="147">
        <f t="shared" ref="U3:U7" si="1">AVERAGE(R3:T3)</f>
        <v>5.8499999999999988</v>
      </c>
      <c r="V3" s="147"/>
      <c r="W3" s="147"/>
      <c r="X3" s="46">
        <v>5.85</v>
      </c>
      <c r="Y3" s="46">
        <v>5.85</v>
      </c>
      <c r="Z3" s="46">
        <v>5.85</v>
      </c>
      <c r="AA3" s="152"/>
      <c r="AB3" s="152"/>
      <c r="AC3" s="152"/>
      <c r="AE3" s="166"/>
      <c r="AF3" s="68" t="s">
        <v>4</v>
      </c>
      <c r="AG3" s="46">
        <v>5.31</v>
      </c>
      <c r="AH3" s="46">
        <v>4.9400000000000004</v>
      </c>
      <c r="AI3" s="46">
        <v>5.0199999999999996</v>
      </c>
      <c r="AJ3" s="147">
        <f t="shared" ref="AJ3:AJ7" si="2">AVERAGE(AG3:AI3)</f>
        <v>5.09</v>
      </c>
      <c r="AK3" s="147"/>
      <c r="AL3" s="147"/>
      <c r="AM3" s="46">
        <v>5.31</v>
      </c>
      <c r="AN3" s="46">
        <v>4.9400000000000004</v>
      </c>
      <c r="AO3" s="46">
        <v>5.0199999999999996</v>
      </c>
      <c r="AP3" s="152"/>
      <c r="AQ3" s="152"/>
      <c r="AR3" s="152"/>
      <c r="AS3" s="42"/>
      <c r="AT3" s="163"/>
      <c r="AU3" s="71" t="s">
        <v>4</v>
      </c>
      <c r="AV3" s="46">
        <v>4.84</v>
      </c>
      <c r="AW3" s="46">
        <v>4.88</v>
      </c>
      <c r="AX3" s="46">
        <v>4.9000000000000004</v>
      </c>
      <c r="AY3" s="147">
        <f t="shared" ref="AY3" si="3">AVERAGE(AV3:AX3)</f>
        <v>4.8733333333333331</v>
      </c>
      <c r="AZ3" s="147"/>
      <c r="BA3" s="147"/>
      <c r="BB3" s="46">
        <v>4.84</v>
      </c>
      <c r="BC3" s="46">
        <v>4.88</v>
      </c>
      <c r="BD3" s="46">
        <v>4.9000000000000004</v>
      </c>
      <c r="BE3" s="152"/>
      <c r="BF3" s="152"/>
      <c r="BG3" s="152"/>
      <c r="BI3" s="46"/>
      <c r="BJ3" s="46"/>
    </row>
    <row r="4" spans="1:62" x14ac:dyDescent="0.2">
      <c r="A4" s="166"/>
      <c r="B4" s="68" t="s">
        <v>5</v>
      </c>
      <c r="C4" s="46">
        <v>2.02</v>
      </c>
      <c r="D4" s="46">
        <v>1.96</v>
      </c>
      <c r="E4" s="46">
        <v>2.0299999999999998</v>
      </c>
      <c r="F4" s="147">
        <f t="shared" si="0"/>
        <v>2.0033333333333334</v>
      </c>
      <c r="G4" s="147"/>
      <c r="H4" s="147"/>
      <c r="I4" s="46">
        <v>2.02</v>
      </c>
      <c r="J4" s="46">
        <v>1.96</v>
      </c>
      <c r="K4" s="46">
        <v>2.0299999999999998</v>
      </c>
      <c r="L4" s="152"/>
      <c r="M4" s="152"/>
      <c r="N4" s="152"/>
      <c r="P4" s="163"/>
      <c r="Q4" s="71" t="s">
        <v>5</v>
      </c>
      <c r="R4" s="46">
        <v>1.99</v>
      </c>
      <c r="S4" s="46">
        <v>2.13</v>
      </c>
      <c r="T4" s="46">
        <v>2.04</v>
      </c>
      <c r="U4" s="147">
        <f t="shared" si="1"/>
        <v>2.0533333333333332</v>
      </c>
      <c r="V4" s="147"/>
      <c r="W4" s="147"/>
      <c r="X4" s="46">
        <v>1.99</v>
      </c>
      <c r="Y4" s="46">
        <v>2.13</v>
      </c>
      <c r="Z4" s="46">
        <v>2.04</v>
      </c>
      <c r="AA4" s="152"/>
      <c r="AB4" s="152"/>
      <c r="AC4" s="152"/>
      <c r="AE4" s="166"/>
      <c r="AF4" s="68" t="s">
        <v>5</v>
      </c>
      <c r="AG4" s="46">
        <v>2.5299999999999998</v>
      </c>
      <c r="AH4" s="46">
        <v>2.5299999999999998</v>
      </c>
      <c r="AI4" s="46">
        <v>2.5299999999999998</v>
      </c>
      <c r="AJ4" s="147">
        <f t="shared" si="2"/>
        <v>2.5299999999999998</v>
      </c>
      <c r="AK4" s="147"/>
      <c r="AL4" s="147"/>
      <c r="AM4" s="46">
        <v>2.5299999999999998</v>
      </c>
      <c r="AN4" s="46">
        <v>2.5299999999999998</v>
      </c>
      <c r="AO4" s="46">
        <v>2.5299999999999998</v>
      </c>
      <c r="AP4" s="152"/>
      <c r="AQ4" s="152"/>
      <c r="AR4" s="152"/>
      <c r="AS4" s="42"/>
      <c r="AT4" s="163"/>
      <c r="AU4" s="71" t="s">
        <v>5</v>
      </c>
      <c r="AV4" s="46">
        <v>2.5299999999999998</v>
      </c>
      <c r="AW4" s="46">
        <v>2.5299999999999998</v>
      </c>
      <c r="AX4" s="46">
        <v>2.5299999999999998</v>
      </c>
      <c r="AY4" s="147">
        <f t="shared" ref="AY4:AY7" si="4">AVERAGE(AV4:AX4)</f>
        <v>2.5299999999999998</v>
      </c>
      <c r="AZ4" s="147"/>
      <c r="BA4" s="147"/>
      <c r="BB4" s="46">
        <v>2.5299999999999998</v>
      </c>
      <c r="BC4" s="46">
        <v>2.5299999999999998</v>
      </c>
      <c r="BD4" s="46">
        <v>2.5299999999999998</v>
      </c>
      <c r="BE4" s="152"/>
      <c r="BF4" s="152"/>
      <c r="BG4" s="152"/>
      <c r="BI4" s="46"/>
      <c r="BJ4" s="46"/>
    </row>
    <row r="5" spans="1:62" x14ac:dyDescent="0.2">
      <c r="A5" s="166"/>
      <c r="B5" s="68" t="s">
        <v>6</v>
      </c>
      <c r="C5" s="46">
        <v>0.19</v>
      </c>
      <c r="D5" s="46">
        <v>0.19</v>
      </c>
      <c r="E5" s="46">
        <v>0.19</v>
      </c>
      <c r="F5" s="147">
        <f t="shared" si="0"/>
        <v>0.19000000000000003</v>
      </c>
      <c r="G5" s="147"/>
      <c r="H5" s="147"/>
      <c r="I5" s="46">
        <v>0.19</v>
      </c>
      <c r="J5" s="46">
        <v>0.19</v>
      </c>
      <c r="K5" s="46">
        <v>0.19</v>
      </c>
      <c r="L5" s="152"/>
      <c r="M5" s="152"/>
      <c r="N5" s="152"/>
      <c r="P5" s="163"/>
      <c r="Q5" s="71" t="s">
        <v>6</v>
      </c>
      <c r="R5" s="46">
        <v>0.19</v>
      </c>
      <c r="S5" s="46">
        <v>0.19</v>
      </c>
      <c r="T5" s="46">
        <v>0.19</v>
      </c>
      <c r="U5" s="147">
        <f t="shared" si="1"/>
        <v>0.19000000000000003</v>
      </c>
      <c r="V5" s="147"/>
      <c r="W5" s="147"/>
      <c r="X5" s="46">
        <v>0.19</v>
      </c>
      <c r="Y5" s="46">
        <v>0.19</v>
      </c>
      <c r="Z5" s="46">
        <v>0.19</v>
      </c>
      <c r="AA5" s="152"/>
      <c r="AB5" s="152"/>
      <c r="AC5" s="152"/>
      <c r="AE5" s="166"/>
      <c r="AF5" s="68" t="s">
        <v>6</v>
      </c>
      <c r="AG5" s="46">
        <v>0.35</v>
      </c>
      <c r="AH5" s="46">
        <v>0.35</v>
      </c>
      <c r="AI5" s="46">
        <v>0.35</v>
      </c>
      <c r="AJ5" s="147">
        <f t="shared" si="2"/>
        <v>0.34999999999999992</v>
      </c>
      <c r="AK5" s="147"/>
      <c r="AL5" s="147"/>
      <c r="AM5" s="46">
        <v>0.35</v>
      </c>
      <c r="AN5" s="46">
        <v>0.35</v>
      </c>
      <c r="AO5" s="46">
        <v>0.35</v>
      </c>
      <c r="AP5" s="152"/>
      <c r="AQ5" s="152"/>
      <c r="AR5" s="152"/>
      <c r="AS5" s="42"/>
      <c r="AT5" s="163"/>
      <c r="AU5" s="71" t="s">
        <v>6</v>
      </c>
      <c r="AV5" s="46">
        <v>0.35</v>
      </c>
      <c r="AW5" s="46">
        <v>0.35</v>
      </c>
      <c r="AX5" s="46">
        <v>0.35</v>
      </c>
      <c r="AY5" s="147">
        <f t="shared" si="4"/>
        <v>0.34999999999999992</v>
      </c>
      <c r="AZ5" s="147"/>
      <c r="BA5" s="147"/>
      <c r="BB5" s="46">
        <v>0.35</v>
      </c>
      <c r="BC5" s="46">
        <v>0.35</v>
      </c>
      <c r="BD5" s="46">
        <v>0.35</v>
      </c>
      <c r="BE5" s="152"/>
      <c r="BF5" s="152"/>
      <c r="BG5" s="152"/>
      <c r="BI5" s="46"/>
      <c r="BJ5" s="46"/>
    </row>
    <row r="6" spans="1:62" x14ac:dyDescent="0.2">
      <c r="A6" s="166"/>
      <c r="B6" s="68" t="s">
        <v>28</v>
      </c>
      <c r="C6" s="65">
        <f t="shared" ref="C6:K6" si="5">(C3*C4*2)+(C3*C5*2)+(C5*C4*2)</f>
        <v>26.624600000000001</v>
      </c>
      <c r="D6" s="65">
        <f t="shared" si="5"/>
        <v>25.899799999999999</v>
      </c>
      <c r="E6" s="65">
        <f t="shared" si="5"/>
        <v>26.745399999999997</v>
      </c>
      <c r="F6" s="147">
        <f t="shared" si="0"/>
        <v>26.423266666666667</v>
      </c>
      <c r="G6" s="147"/>
      <c r="H6" s="147"/>
      <c r="I6" s="65">
        <f t="shared" si="5"/>
        <v>26.624600000000001</v>
      </c>
      <c r="J6" s="65">
        <f t="shared" si="5"/>
        <v>25.899799999999999</v>
      </c>
      <c r="K6" s="65">
        <f t="shared" si="5"/>
        <v>26.745399999999997</v>
      </c>
      <c r="L6" s="152"/>
      <c r="M6" s="152"/>
      <c r="N6" s="152"/>
      <c r="P6" s="163"/>
      <c r="Q6" s="71" t="s">
        <v>28</v>
      </c>
      <c r="R6" s="65">
        <f t="shared" ref="R6:Z6" si="6">(R3*R4*2)+(R3*R5*2)+(R5*R4*2)</f>
        <v>26.262199999999996</v>
      </c>
      <c r="S6" s="65">
        <f t="shared" si="6"/>
        <v>27.953399999999995</v>
      </c>
      <c r="T6" s="65">
        <f t="shared" si="6"/>
        <v>26.866199999999999</v>
      </c>
      <c r="U6" s="147">
        <f t="shared" si="1"/>
        <v>27.027266666666662</v>
      </c>
      <c r="V6" s="147"/>
      <c r="W6" s="147"/>
      <c r="X6" s="65">
        <f t="shared" si="6"/>
        <v>26.262199999999996</v>
      </c>
      <c r="Y6" s="65">
        <f t="shared" si="6"/>
        <v>27.953399999999995</v>
      </c>
      <c r="Z6" s="65">
        <f t="shared" si="6"/>
        <v>26.866199999999999</v>
      </c>
      <c r="AA6" s="152"/>
      <c r="AB6" s="152"/>
      <c r="AC6" s="152"/>
      <c r="AE6" s="166"/>
      <c r="AF6" s="68" t="s">
        <v>28</v>
      </c>
      <c r="AG6" s="65">
        <f t="shared" ref="AG6:AO6" si="7">(AG3*AG4*2)+(AG3*AG5*2)+(AG5*AG4*2)</f>
        <v>32.356599999999993</v>
      </c>
      <c r="AH6" s="65">
        <f t="shared" si="7"/>
        <v>30.2254</v>
      </c>
      <c r="AI6" s="65">
        <f t="shared" si="7"/>
        <v>30.686199999999996</v>
      </c>
      <c r="AJ6" s="147">
        <f t="shared" si="2"/>
        <v>31.089399999999998</v>
      </c>
      <c r="AK6" s="147"/>
      <c r="AL6" s="147"/>
      <c r="AM6" s="65">
        <f t="shared" si="7"/>
        <v>32.356599999999993</v>
      </c>
      <c r="AN6" s="65">
        <f t="shared" si="7"/>
        <v>30.2254</v>
      </c>
      <c r="AO6" s="65">
        <f t="shared" si="7"/>
        <v>30.686199999999996</v>
      </c>
      <c r="AP6" s="152"/>
      <c r="AQ6" s="152"/>
      <c r="AR6" s="152"/>
      <c r="AS6" s="42"/>
      <c r="AT6" s="163"/>
      <c r="AU6" s="71" t="s">
        <v>28</v>
      </c>
      <c r="AV6" s="65">
        <f t="shared" ref="AV6:BD6" si="8">(AV3*AV4*2)+(AV3*AV5*2)+(AV5*AV4*2)</f>
        <v>29.6494</v>
      </c>
      <c r="AW6" s="65">
        <f t="shared" si="8"/>
        <v>29.879799999999999</v>
      </c>
      <c r="AX6" s="65">
        <f t="shared" si="8"/>
        <v>29.995000000000001</v>
      </c>
      <c r="AY6" s="147">
        <f t="shared" si="4"/>
        <v>29.841400000000004</v>
      </c>
      <c r="AZ6" s="147"/>
      <c r="BA6" s="147"/>
      <c r="BB6" s="65">
        <f t="shared" si="8"/>
        <v>29.6494</v>
      </c>
      <c r="BC6" s="65">
        <f t="shared" si="8"/>
        <v>29.879799999999999</v>
      </c>
      <c r="BD6" s="65">
        <f t="shared" si="8"/>
        <v>29.995000000000001</v>
      </c>
      <c r="BE6" s="152"/>
      <c r="BF6" s="152"/>
      <c r="BG6" s="152"/>
      <c r="BI6" s="46"/>
      <c r="BJ6" s="46"/>
    </row>
    <row r="7" spans="1:62" x14ac:dyDescent="0.2">
      <c r="A7" s="166"/>
      <c r="B7" s="68" t="s">
        <v>29</v>
      </c>
      <c r="C7" s="65">
        <f t="shared" ref="C7:K7" si="9">C5*C4*C3</f>
        <v>2.2452299999999998</v>
      </c>
      <c r="D7" s="65">
        <f t="shared" si="9"/>
        <v>2.1785399999999999</v>
      </c>
      <c r="E7" s="65">
        <f t="shared" si="9"/>
        <v>2.2563449999999996</v>
      </c>
      <c r="F7" s="147">
        <f t="shared" si="0"/>
        <v>2.2267049999999995</v>
      </c>
      <c r="G7" s="147"/>
      <c r="H7" s="147"/>
      <c r="I7" s="65">
        <f t="shared" si="9"/>
        <v>2.2452299999999998</v>
      </c>
      <c r="J7" s="65">
        <f t="shared" si="9"/>
        <v>2.1785399999999999</v>
      </c>
      <c r="K7" s="65">
        <f t="shared" si="9"/>
        <v>2.2563449999999996</v>
      </c>
      <c r="L7" s="152"/>
      <c r="M7" s="152"/>
      <c r="N7" s="152"/>
      <c r="P7" s="163"/>
      <c r="Q7" s="71" t="s">
        <v>29</v>
      </c>
      <c r="R7" s="65">
        <f t="shared" ref="R7:Z7" si="10">R5*R4*R3</f>
        <v>2.2118849999999997</v>
      </c>
      <c r="S7" s="65">
        <f t="shared" si="10"/>
        <v>2.3674949999999999</v>
      </c>
      <c r="T7" s="65">
        <f t="shared" si="10"/>
        <v>2.2674599999999998</v>
      </c>
      <c r="U7" s="147">
        <f t="shared" si="1"/>
        <v>2.2822799999999996</v>
      </c>
      <c r="V7" s="147"/>
      <c r="W7" s="147"/>
      <c r="X7" s="65">
        <f t="shared" si="10"/>
        <v>2.2118849999999997</v>
      </c>
      <c r="Y7" s="65">
        <f t="shared" si="10"/>
        <v>2.3674949999999999</v>
      </c>
      <c r="Z7" s="65">
        <f t="shared" si="10"/>
        <v>2.2674599999999998</v>
      </c>
      <c r="AA7" s="152"/>
      <c r="AB7" s="152"/>
      <c r="AC7" s="152"/>
      <c r="AE7" s="166"/>
      <c r="AF7" s="68" t="s">
        <v>29</v>
      </c>
      <c r="AG7" s="65">
        <f t="shared" ref="AG7:AO7" si="11">AG5*AG4*AG3</f>
        <v>4.7020049999999989</v>
      </c>
      <c r="AH7" s="65">
        <f t="shared" si="11"/>
        <v>4.3743699999999999</v>
      </c>
      <c r="AI7" s="65">
        <f t="shared" si="11"/>
        <v>4.4452099999999986</v>
      </c>
      <c r="AJ7" s="147">
        <f t="shared" si="2"/>
        <v>4.5071949999999994</v>
      </c>
      <c r="AK7" s="147"/>
      <c r="AL7" s="147"/>
      <c r="AM7" s="65">
        <f t="shared" si="11"/>
        <v>4.7020049999999989</v>
      </c>
      <c r="AN7" s="65">
        <f t="shared" si="11"/>
        <v>4.3743699999999999</v>
      </c>
      <c r="AO7" s="65">
        <f t="shared" si="11"/>
        <v>4.4452099999999986</v>
      </c>
      <c r="AP7" s="152"/>
      <c r="AQ7" s="152"/>
      <c r="AR7" s="152"/>
      <c r="AS7" s="42"/>
      <c r="AT7" s="163"/>
      <c r="AU7" s="71" t="s">
        <v>29</v>
      </c>
      <c r="AV7" s="65">
        <f>AV5*AV4*AV3</f>
        <v>4.2858199999999993</v>
      </c>
      <c r="AW7" s="65">
        <f t="shared" ref="AW7:BD7" si="12">AW5*AW4*AW3</f>
        <v>4.3212399999999995</v>
      </c>
      <c r="AX7" s="65">
        <f t="shared" si="12"/>
        <v>4.3389499999999996</v>
      </c>
      <c r="AY7" s="147">
        <f t="shared" si="4"/>
        <v>4.3153366666666662</v>
      </c>
      <c r="AZ7" s="147"/>
      <c r="BA7" s="147"/>
      <c r="BB7" s="65">
        <f t="shared" si="12"/>
        <v>4.2858199999999993</v>
      </c>
      <c r="BC7" s="65">
        <f t="shared" si="12"/>
        <v>4.3212399999999995</v>
      </c>
      <c r="BD7" s="65">
        <f t="shared" si="12"/>
        <v>4.3389499999999996</v>
      </c>
      <c r="BE7" s="152"/>
      <c r="BF7" s="152"/>
      <c r="BG7" s="152"/>
      <c r="BI7" s="46"/>
      <c r="BJ7" s="46"/>
    </row>
    <row r="8" spans="1:62" x14ac:dyDescent="0.2">
      <c r="A8" s="166"/>
      <c r="B8" s="68" t="s">
        <v>35</v>
      </c>
      <c r="C8" s="65">
        <f>C9/C7</f>
        <v>2.1730958520953312</v>
      </c>
      <c r="D8" s="65">
        <f t="shared" ref="D8" si="13">D9/D7</f>
        <v>2.1545622297502001</v>
      </c>
      <c r="E8" s="65">
        <f>E9/E7</f>
        <v>2.1776811613472233</v>
      </c>
      <c r="F8" s="147">
        <f>AVERAGE(C8:E8)</f>
        <v>2.1684464143975846</v>
      </c>
      <c r="G8" s="147"/>
      <c r="H8" s="147"/>
      <c r="I8" s="148" t="s">
        <v>34</v>
      </c>
      <c r="J8" s="148"/>
      <c r="K8" s="148"/>
      <c r="L8" s="152"/>
      <c r="M8" s="152"/>
      <c r="N8" s="152"/>
      <c r="P8" s="163"/>
      <c r="Q8" s="71" t="s">
        <v>35</v>
      </c>
      <c r="R8" s="65">
        <f>R9/R7</f>
        <v>2.1754747647368649</v>
      </c>
      <c r="S8" s="65">
        <f t="shared" ref="S8" si="14">S9/S7</f>
        <v>2.1289168509331593</v>
      </c>
      <c r="T8" s="65">
        <f>T9/T7</f>
        <v>2.1455725790091118</v>
      </c>
      <c r="U8" s="147">
        <f>AVERAGE(R8:T8)</f>
        <v>2.1499880648930456</v>
      </c>
      <c r="V8" s="147"/>
      <c r="W8" s="147"/>
      <c r="X8" s="148" t="s">
        <v>34</v>
      </c>
      <c r="Y8" s="148"/>
      <c r="Z8" s="148"/>
      <c r="AA8" s="152"/>
      <c r="AB8" s="152"/>
      <c r="AC8" s="152"/>
      <c r="AE8" s="166"/>
      <c r="AF8" s="68" t="s">
        <v>35</v>
      </c>
      <c r="AG8" s="65">
        <f>AG9/AG7</f>
        <v>6.9912728718918853</v>
      </c>
      <c r="AH8" s="65">
        <f>AH10/AH7</f>
        <v>7.0454259699110953</v>
      </c>
      <c r="AI8" s="65">
        <f>AI9/AI7</f>
        <v>7.150865763372261</v>
      </c>
      <c r="AJ8" s="147">
        <f>AVERAGE(AG8:AI8)</f>
        <v>7.062521535058413</v>
      </c>
      <c r="AK8" s="147"/>
      <c r="AL8" s="147"/>
      <c r="AM8" s="148" t="s">
        <v>34</v>
      </c>
      <c r="AN8" s="148"/>
      <c r="AO8" s="148"/>
      <c r="AP8" s="152"/>
      <c r="AQ8" s="152"/>
      <c r="AR8" s="152"/>
      <c r="AS8" s="42"/>
      <c r="AT8" s="163"/>
      <c r="AU8" s="71" t="s">
        <v>35</v>
      </c>
      <c r="AV8" s="65">
        <f>AV9/AV7</f>
        <v>7.1923925876495058</v>
      </c>
      <c r="AW8" s="65">
        <f t="shared" ref="AW8" si="15">AW9/AW7</f>
        <v>7.1722931380807369</v>
      </c>
      <c r="AX8" s="65">
        <f>AX9/AX7</f>
        <v>7.1951048064623935</v>
      </c>
      <c r="AY8" s="147">
        <f>AVERAGE(AV8:AX8)</f>
        <v>7.1865968440642121</v>
      </c>
      <c r="AZ8" s="147"/>
      <c r="BA8" s="147"/>
      <c r="BB8" s="148" t="s">
        <v>34</v>
      </c>
      <c r="BC8" s="148"/>
      <c r="BD8" s="148"/>
      <c r="BE8" s="152"/>
      <c r="BF8" s="152"/>
      <c r="BG8" s="152"/>
      <c r="BI8" s="46"/>
      <c r="BJ8" s="46"/>
    </row>
    <row r="9" spans="1:62" x14ac:dyDescent="0.2">
      <c r="A9" s="166"/>
      <c r="B9" s="68" t="s">
        <v>0</v>
      </c>
      <c r="C9" s="65">
        <v>4.8791000000000002</v>
      </c>
      <c r="D9" s="65">
        <v>4.6938000000000004</v>
      </c>
      <c r="E9" s="65">
        <v>4.9135999999999997</v>
      </c>
      <c r="F9" s="65" t="s">
        <v>34</v>
      </c>
      <c r="G9" s="65" t="s">
        <v>34</v>
      </c>
      <c r="H9" s="65" t="s">
        <v>34</v>
      </c>
      <c r="I9" s="148"/>
      <c r="J9" s="148"/>
      <c r="K9" s="148"/>
      <c r="L9" s="153"/>
      <c r="M9" s="153"/>
      <c r="N9" s="153"/>
      <c r="P9" s="163"/>
      <c r="Q9" s="71" t="s">
        <v>0</v>
      </c>
      <c r="R9" s="65">
        <v>4.8118999999999996</v>
      </c>
      <c r="S9" s="65">
        <v>5.0401999999999996</v>
      </c>
      <c r="T9" s="65">
        <v>4.8650000000000002</v>
      </c>
      <c r="U9" s="65" t="s">
        <v>34</v>
      </c>
      <c r="V9" s="65" t="s">
        <v>34</v>
      </c>
      <c r="W9" s="65" t="s">
        <v>34</v>
      </c>
      <c r="X9" s="148"/>
      <c r="Y9" s="148"/>
      <c r="Z9" s="148"/>
      <c r="AA9" s="153"/>
      <c r="AB9" s="153"/>
      <c r="AC9" s="153"/>
      <c r="AE9" s="166"/>
      <c r="AF9" s="68" t="s">
        <v>0</v>
      </c>
      <c r="AG9" s="65">
        <v>32.872999999999998</v>
      </c>
      <c r="AH9">
        <v>30.899699999999999</v>
      </c>
      <c r="AI9" s="65">
        <v>31.787099999999999</v>
      </c>
      <c r="AJ9" s="65" t="s">
        <v>34</v>
      </c>
      <c r="AK9" s="65" t="s">
        <v>34</v>
      </c>
      <c r="AL9" s="65" t="s">
        <v>34</v>
      </c>
      <c r="AM9" s="148"/>
      <c r="AN9" s="148"/>
      <c r="AO9" s="148"/>
      <c r="AP9" s="153"/>
      <c r="AQ9" s="153"/>
      <c r="AR9" s="153"/>
      <c r="AS9" s="42"/>
      <c r="AT9" s="163"/>
      <c r="AU9" s="71" t="s">
        <v>0</v>
      </c>
      <c r="AV9" s="65">
        <v>30.825299999999999</v>
      </c>
      <c r="AW9" s="65">
        <v>30.993200000000002</v>
      </c>
      <c r="AX9" s="65">
        <v>31.219200000000001</v>
      </c>
      <c r="AY9" s="65" t="s">
        <v>34</v>
      </c>
      <c r="AZ9" s="65" t="s">
        <v>34</v>
      </c>
      <c r="BA9" s="65" t="s">
        <v>34</v>
      </c>
      <c r="BB9" s="148"/>
      <c r="BC9" s="148"/>
      <c r="BD9" s="148"/>
      <c r="BE9" s="153"/>
      <c r="BF9" s="153"/>
      <c r="BG9" s="153"/>
      <c r="BH9" s="2"/>
      <c r="BI9" s="46">
        <v>26</v>
      </c>
      <c r="BJ9" s="46">
        <v>0</v>
      </c>
    </row>
    <row r="10" spans="1:62" x14ac:dyDescent="0.2">
      <c r="A10" s="166"/>
      <c r="B10" s="68" t="s">
        <v>12</v>
      </c>
      <c r="C10" s="65">
        <v>4.0675999999999997</v>
      </c>
      <c r="D10" s="65">
        <v>3.9390000000000001</v>
      </c>
      <c r="E10" s="65">
        <v>4.1199000000000003</v>
      </c>
      <c r="F10" s="65">
        <f t="shared" ref="F10:F13" si="16">$C$9-C10</f>
        <v>0.81150000000000055</v>
      </c>
      <c r="G10" s="65">
        <f t="shared" ref="G10:G13" si="17">$D$9-D10</f>
        <v>0.75480000000000036</v>
      </c>
      <c r="H10" s="14">
        <f t="shared" ref="H10:H13" si="18">$E$9-E10</f>
        <v>0.79369999999999941</v>
      </c>
      <c r="I10" s="15">
        <f>(F10/($C$6*(BJ10-$BJ$9)*$F$8))*10000</f>
        <v>140.55837830490509</v>
      </c>
      <c r="J10" s="15">
        <f>(G10/($F$8*$D$6*(BJ10-$BJ$9)))*10000</f>
        <v>134.39613721817088</v>
      </c>
      <c r="K10" s="15">
        <f>(H10/($F$8*$E$6*(BJ10-$BJ$9)))*10000</f>
        <v>136.85434431548853</v>
      </c>
      <c r="L10" s="15">
        <f>AVERAGE(I10:K10)</f>
        <v>137.26961994618819</v>
      </c>
      <c r="M10" s="15">
        <f>_xlfn.STDEV.S(I10:K10)</f>
        <v>3.1020387150789315</v>
      </c>
      <c r="N10" s="15">
        <f>M10^2</f>
        <v>9.6226441898485486</v>
      </c>
      <c r="P10" s="163"/>
      <c r="Q10" s="71" t="s">
        <v>12</v>
      </c>
      <c r="R10" s="65">
        <v>4.1467999999999998</v>
      </c>
      <c r="S10" s="65">
        <v>4.3292999999999999</v>
      </c>
      <c r="T10">
        <v>4.1492000000000004</v>
      </c>
      <c r="U10" s="65">
        <f>$R$9-R10</f>
        <v>0.6650999999999998</v>
      </c>
      <c r="V10" s="65">
        <f>$S$9-S10</f>
        <v>0.71089999999999964</v>
      </c>
      <c r="W10" s="65">
        <f>$T$9-T10</f>
        <v>0.71579999999999977</v>
      </c>
      <c r="X10" s="15">
        <f>(U10/($R$6*(BJ10-$BJ$9)*$U$8))*10000</f>
        <v>117.79308453974862</v>
      </c>
      <c r="Y10" s="15">
        <f>(V10/($S$6*(BJ10-$BJ$9)*$U$8))*10000</f>
        <v>118.28722027222706</v>
      </c>
      <c r="Z10" s="15">
        <f>(W10/($T$6*(BJ10-$BJ$9)*$U$8))*10000</f>
        <v>123.92228180199653</v>
      </c>
      <c r="AA10" s="15">
        <f>AVERAGE(X10:Z10)</f>
        <v>120.00086220465739</v>
      </c>
      <c r="AB10" s="15">
        <f>_xlfn.STDEV.S(X10:Z10)</f>
        <v>3.4050244161128322</v>
      </c>
      <c r="AC10" s="15">
        <f>AB10^2</f>
        <v>11.594191274324535</v>
      </c>
      <c r="AE10" s="166"/>
      <c r="AF10" s="68" t="s">
        <v>12</v>
      </c>
      <c r="AG10" s="65">
        <v>32.871099999999998</v>
      </c>
      <c r="AH10" s="65">
        <v>30.819299999999998</v>
      </c>
      <c r="AI10" s="65">
        <v>31.7761</v>
      </c>
      <c r="AJ10" s="65">
        <f>$AG$9-AG10</f>
        <v>1.8999999999991246E-3</v>
      </c>
      <c r="AK10" s="65">
        <f>$AH$9-AH10</f>
        <v>8.0400000000000915E-2</v>
      </c>
      <c r="AL10" s="14">
        <f>$AI$9-AI10</f>
        <v>1.0999999999999233E-2</v>
      </c>
      <c r="AM10" s="15">
        <f>(AJ10/($AG$6*(BJ10-$BJ$9)*$AJ$8))*10000</f>
        <v>8.3144004115393522E-2</v>
      </c>
      <c r="AN10" s="15">
        <f>(AK10/($AH$6*(BJ10-$BJ$9)*$AJ$8))*10000</f>
        <v>3.7663806216371079</v>
      </c>
      <c r="AO10" s="15">
        <f>(AL10/($AI$6*(BJ10-$BJ$9)*$AJ$8))*10000</f>
        <v>0.50756280500463491</v>
      </c>
      <c r="AP10" s="15">
        <f>AVERAGE(AM10:AO10)</f>
        <v>1.4523624769190455</v>
      </c>
      <c r="AQ10" s="15">
        <f>_xlfn.STDEV.S(AM10:AO10)</f>
        <v>2.0152029203532789</v>
      </c>
      <c r="AR10" s="15">
        <f>AQ10^2</f>
        <v>4.0610428102003837</v>
      </c>
      <c r="AS10" s="43"/>
      <c r="AT10" s="163"/>
      <c r="AU10" s="71" t="s">
        <v>12</v>
      </c>
      <c r="AV10" s="65">
        <v>30.8142</v>
      </c>
      <c r="AW10" s="65">
        <v>30.985499999999998</v>
      </c>
      <c r="AX10" s="65">
        <v>31.189299999999999</v>
      </c>
      <c r="AY10" s="65">
        <f>$AV$9-AV10</f>
        <v>1.1099999999999E-2</v>
      </c>
      <c r="AZ10" s="65">
        <f>$AW$9-AW10</f>
        <v>7.7000000000033708E-3</v>
      </c>
      <c r="BA10" s="65">
        <f>$AX$9-AX10</f>
        <v>2.990000000000137E-2</v>
      </c>
      <c r="BB10" s="15">
        <f>(AY10/($AV$6*(BJ10-$BJ$9)*$AY$8))*10000</f>
        <v>0.52093529979800868</v>
      </c>
      <c r="BC10" s="15">
        <f>(AZ10/($AW$6*(BJ10-$BJ$9)*$AY$8))*10000</f>
        <v>0.35858304977788813</v>
      </c>
      <c r="BD10" s="15">
        <f>(BA10/($AX$6*(BJ10-$BJ$9)*$AY$8))*10000</f>
        <v>1.3870721108989996</v>
      </c>
      <c r="BE10" s="15">
        <f>AVERAGE(BB10:BD10)</f>
        <v>0.75553015349163211</v>
      </c>
      <c r="BF10" s="15">
        <f>_xlfn.STDEV.S(BB10:BD10)</f>
        <v>0.55292268559545987</v>
      </c>
      <c r="BG10" s="15">
        <f>BF10^2</f>
        <v>0.30572349624609579</v>
      </c>
      <c r="BH10" s="2"/>
      <c r="BI10" s="46">
        <v>26</v>
      </c>
      <c r="BJ10" s="46">
        <v>1</v>
      </c>
    </row>
    <row r="11" spans="1:62" x14ac:dyDescent="0.2">
      <c r="A11" s="166"/>
      <c r="B11" s="68" t="s">
        <v>13</v>
      </c>
      <c r="C11" s="65">
        <v>4.0041000000000002</v>
      </c>
      <c r="D11" s="18">
        <v>3.8961000000000001</v>
      </c>
      <c r="E11" s="65">
        <v>4.0521000000000003</v>
      </c>
      <c r="F11" s="65">
        <f t="shared" si="16"/>
        <v>0.875</v>
      </c>
      <c r="G11" s="65">
        <f t="shared" si="17"/>
        <v>0.7977000000000003</v>
      </c>
      <c r="H11" s="14">
        <f t="shared" si="18"/>
        <v>0.86149999999999949</v>
      </c>
      <c r="I11" s="15">
        <f>(F11/($C$6*(BJ11-$BJ$9)*$F$8))*10000</f>
        <v>75.778546529138552</v>
      </c>
      <c r="J11" s="15">
        <f t="shared" ref="J11:J13" si="19">(G11/($F$8*$D$6*(BJ11-$BJ$9)))*10000</f>
        <v>71.017354702527101</v>
      </c>
      <c r="K11" s="15">
        <f>(H11/($F$8*$E$6*(BJ11-$BJ$9)))*10000</f>
        <v>74.272406216324427</v>
      </c>
      <c r="L11" s="15">
        <f t="shared" ref="L11:L13" si="20">AVERAGE(I11:K11)</f>
        <v>73.689435815996703</v>
      </c>
      <c r="M11" s="15">
        <f t="shared" ref="M11:M13" si="21">_xlfn.STDEV.S(I11:K11)</f>
        <v>2.4335422265067912</v>
      </c>
      <c r="N11" s="15">
        <f t="shared" ref="N11:N13" si="22">M11^2</f>
        <v>5.9221277681916309</v>
      </c>
      <c r="P11" s="163"/>
      <c r="Q11" s="71" t="s">
        <v>13</v>
      </c>
      <c r="R11" s="65">
        <v>4.0549999999999997</v>
      </c>
      <c r="S11" s="65">
        <v>4.3071000000000002</v>
      </c>
      <c r="T11" s="65">
        <v>4.0868000000000002</v>
      </c>
      <c r="U11" s="65">
        <f t="shared" ref="U11:U13" si="23">$R$9-R11</f>
        <v>0.75689999999999991</v>
      </c>
      <c r="V11" s="65">
        <f t="shared" ref="V11:V13" si="24">$S$9-S11</f>
        <v>0.73309999999999942</v>
      </c>
      <c r="W11" s="73">
        <f t="shared" ref="W11:W13" si="25">$T$9-T11</f>
        <v>0.7782</v>
      </c>
      <c r="X11" s="15">
        <f t="shared" ref="X11:X13" si="26">(U11/($R$6*(BJ11-$BJ$9)*$U$8))*10000</f>
        <v>67.025699660303516</v>
      </c>
      <c r="Y11" s="15">
        <f t="shared" ref="Y11:Y13" si="27">(V11/($S$6*(BJ11-$BJ$9)*$U$8))*10000</f>
        <v>60.990548024735993</v>
      </c>
      <c r="Z11" s="15">
        <f t="shared" ref="Z11:Z13" si="28">(W11/($T$6*(BJ11-$BJ$9)*$U$8))*10000</f>
        <v>67.362615044924382</v>
      </c>
      <c r="AA11" s="15">
        <f>AVERAGE(X11:Z11)</f>
        <v>65.126287576654633</v>
      </c>
      <c r="AB11" s="15">
        <f t="shared" ref="AB11:AB13" si="29">_xlfn.STDEV.S(X11:Z11)</f>
        <v>3.5856149019487136</v>
      </c>
      <c r="AC11" s="15">
        <f t="shared" ref="AC11:AC13" si="30">AB11^2</f>
        <v>12.856634225076682</v>
      </c>
      <c r="AE11" s="166"/>
      <c r="AF11" s="68" t="s">
        <v>13</v>
      </c>
      <c r="AG11" s="65">
        <v>32.858499999999999</v>
      </c>
      <c r="AH11" s="18">
        <v>30.805900000000001</v>
      </c>
      <c r="AI11" s="65">
        <v>31.774799999999999</v>
      </c>
      <c r="AJ11" s="77">
        <f t="shared" ref="AJ11:AJ13" si="31">$AG$9-AG11</f>
        <v>1.4499999999998181E-2</v>
      </c>
      <c r="AK11" s="77">
        <f t="shared" ref="AK11:AK13" si="32">$AH$9-AH11</f>
        <v>9.3799999999998107E-2</v>
      </c>
      <c r="AL11" s="14">
        <f t="shared" ref="AL11:AL13" si="33">$AI$9-AI11</f>
        <v>1.2299999999999756E-2</v>
      </c>
      <c r="AM11" s="15">
        <f t="shared" ref="AM11" si="34">(AJ11/($AG$6*(BJ11-$BJ$9)*$AJ$8))*10000</f>
        <v>0.31726001570358164</v>
      </c>
      <c r="AN11" s="15">
        <f t="shared" ref="AN11:AN13" si="35">(AK11/($AH$6*(BJ11-$BJ$9)*$AJ$8))*10000</f>
        <v>2.197055362621577</v>
      </c>
      <c r="AO11" s="15">
        <f t="shared" ref="AO11:AO13" si="36">(AL11/($AI$6*(BJ11-$BJ$9)*$AJ$8))*10000</f>
        <v>0.28377375007078726</v>
      </c>
      <c r="AP11" s="15">
        <f t="shared" ref="AP11:AP13" si="37">AVERAGE(AM11:AO11)</f>
        <v>0.93269637613198197</v>
      </c>
      <c r="AQ11" s="15">
        <f t="shared" ref="AQ11:AQ12" si="38">_xlfn.STDEV.S(AM11:AO11)</f>
        <v>1.0950950038851672</v>
      </c>
      <c r="AR11" s="15">
        <f t="shared" ref="AR11:AR13" si="39">AQ11^2</f>
        <v>1.1992330675342544</v>
      </c>
      <c r="AS11" s="43"/>
      <c r="AT11" s="163"/>
      <c r="AU11" s="71" t="s">
        <v>13</v>
      </c>
      <c r="AV11" s="65">
        <v>30.813500000000001</v>
      </c>
      <c r="AW11" s="65">
        <v>30.974900000000002</v>
      </c>
      <c r="AX11" s="65">
        <v>31.177900000000001</v>
      </c>
      <c r="AY11" s="65">
        <f t="shared" ref="AY11:AY12" si="40">$AV$9-AV11</f>
        <v>1.1799999999997368E-2</v>
      </c>
      <c r="AZ11" s="77">
        <f t="shared" ref="AZ11:AZ13" si="41">$AW$9-AW11</f>
        <v>1.8299999999999983E-2</v>
      </c>
      <c r="BA11" s="77">
        <f t="shared" ref="BA11:BA13" si="42">$AX$9-AX11</f>
        <v>4.129999999999967E-2</v>
      </c>
      <c r="BB11" s="15">
        <f t="shared" ref="BB11:BB13" si="43">(AY11/($AV$6*(BJ11-$BJ$9)*$AY$8))*10000</f>
        <v>0.27689353773043629</v>
      </c>
      <c r="BC11" s="15">
        <f t="shared" ref="BC11:BC13" si="44">(AZ11/($AW$6*(BJ11-$BJ$9)*$AY$8))*10000</f>
        <v>0.42610842928132947</v>
      </c>
      <c r="BD11" s="15">
        <f t="shared" ref="BD11:BD13" si="45">(BA11/($AX$6*(BJ11-$BJ$9)*$AY$8))*10000</f>
        <v>0.95796117358069577</v>
      </c>
      <c r="BE11" s="15">
        <f t="shared" ref="BE11:BE13" si="46">AVERAGE(BB11:BD11)</f>
        <v>0.55365438019748714</v>
      </c>
      <c r="BF11" s="15">
        <f t="shared" ref="BF11:BF13" si="47">_xlfn.STDEV.S(BB11:BD11)</f>
        <v>0.35800036081964454</v>
      </c>
      <c r="BG11" s="15">
        <f t="shared" ref="BG11:BG13" si="48">BF11^2</f>
        <v>0.12816425834699569</v>
      </c>
      <c r="BH11" s="2"/>
      <c r="BI11" s="46">
        <v>26</v>
      </c>
      <c r="BJ11" s="46">
        <v>2</v>
      </c>
    </row>
    <row r="12" spans="1:62" x14ac:dyDescent="0.2">
      <c r="A12" s="166"/>
      <c r="B12" s="68" t="s">
        <v>14</v>
      </c>
      <c r="C12" s="65">
        <v>3.9990000000000001</v>
      </c>
      <c r="D12" s="65">
        <v>3.8803999999999998</v>
      </c>
      <c r="E12" s="65">
        <v>4.0422000000000002</v>
      </c>
      <c r="F12" s="65">
        <f t="shared" si="16"/>
        <v>0.8801000000000001</v>
      </c>
      <c r="G12" s="65">
        <f t="shared" si="17"/>
        <v>0.81340000000000057</v>
      </c>
      <c r="H12" s="14">
        <f t="shared" si="18"/>
        <v>0.87139999999999951</v>
      </c>
      <c r="I12" s="15">
        <f>(F12/($C$6*(BJ12-$BJ$9)*$F$8))*10000</f>
        <v>50.81348480022465</v>
      </c>
      <c r="J12" s="15">
        <f t="shared" si="19"/>
        <v>48.276725849346512</v>
      </c>
      <c r="K12" s="15">
        <f t="shared" ref="K12:K13" si="49">(H12/($F$8*$E$6*(BJ12-$BJ$9)))*10000</f>
        <v>50.083942562898123</v>
      </c>
      <c r="L12" s="15">
        <f t="shared" si="20"/>
        <v>49.724717737489762</v>
      </c>
      <c r="M12" s="15">
        <f t="shared" si="21"/>
        <v>1.3059741000905563</v>
      </c>
      <c r="N12" s="15">
        <f t="shared" si="22"/>
        <v>1.7055683501073382</v>
      </c>
      <c r="P12" s="163"/>
      <c r="Q12" s="71" t="s">
        <v>14</v>
      </c>
      <c r="R12" s="65">
        <v>4.0548000000000002</v>
      </c>
      <c r="S12" s="65">
        <v>4.2546999999999997</v>
      </c>
      <c r="T12" s="65">
        <v>4.0807000000000002</v>
      </c>
      <c r="U12" s="65">
        <f t="shared" si="23"/>
        <v>0.75709999999999944</v>
      </c>
      <c r="V12" s="65">
        <f t="shared" si="24"/>
        <v>0.78549999999999986</v>
      </c>
      <c r="W12" s="73">
        <f t="shared" si="25"/>
        <v>0.7843</v>
      </c>
      <c r="X12" s="15">
        <f t="shared" si="26"/>
        <v>44.695606828568955</v>
      </c>
      <c r="Y12" s="15">
        <f t="shared" si="27"/>
        <v>43.566658003392128</v>
      </c>
      <c r="Z12" s="15">
        <f t="shared" si="28"/>
        <v>45.260429178218267</v>
      </c>
      <c r="AA12" s="15">
        <f t="shared" ref="AA12:AA13" si="50">AVERAGE(X12:Z12)</f>
        <v>44.507564670059786</v>
      </c>
      <c r="AB12" s="15">
        <f t="shared" si="29"/>
        <v>0.86240077006028437</v>
      </c>
      <c r="AC12" s="15">
        <f t="shared" si="30"/>
        <v>0.74373508820057144</v>
      </c>
      <c r="AE12" s="166"/>
      <c r="AF12" s="68" t="s">
        <v>14</v>
      </c>
      <c r="AG12" s="65">
        <v>32.855499999999999</v>
      </c>
      <c r="AH12" s="65">
        <v>30.802900000000001</v>
      </c>
      <c r="AI12" s="65">
        <v>31.7682</v>
      </c>
      <c r="AJ12" s="77">
        <f t="shared" si="31"/>
        <v>1.7499999999998295E-2</v>
      </c>
      <c r="AK12" s="77">
        <f t="shared" si="32"/>
        <v>9.6799999999998221E-2</v>
      </c>
      <c r="AL12" s="14">
        <f t="shared" si="33"/>
        <v>1.8899999999998585E-2</v>
      </c>
      <c r="AM12" s="15">
        <f>(AJ12/($AG$6*(BJ12-$BJ$9)*$AJ$8))*10000</f>
        <v>0.25526667930173946</v>
      </c>
      <c r="AN12" s="15">
        <f t="shared" si="35"/>
        <v>1.5115491052009176</v>
      </c>
      <c r="AO12" s="15">
        <f t="shared" si="36"/>
        <v>0.29069506104810755</v>
      </c>
      <c r="AP12" s="15">
        <f t="shared" si="37"/>
        <v>0.68583694851692156</v>
      </c>
      <c r="AQ12" s="15">
        <f t="shared" si="38"/>
        <v>0.71530707869424415</v>
      </c>
      <c r="AR12" s="15">
        <f t="shared" si="39"/>
        <v>0.51166421683009355</v>
      </c>
      <c r="AS12" s="43"/>
      <c r="AT12" s="163"/>
      <c r="AU12" s="71" t="s">
        <v>14</v>
      </c>
      <c r="AV12" s="65">
        <v>30.805</v>
      </c>
      <c r="AW12" s="65">
        <v>30.970400000000001</v>
      </c>
      <c r="AX12" s="65">
        <v>31.175699999999999</v>
      </c>
      <c r="AY12" s="65">
        <f t="shared" si="40"/>
        <v>2.0299999999998875E-2</v>
      </c>
      <c r="AZ12" s="77">
        <f t="shared" si="41"/>
        <v>2.2800000000000153E-2</v>
      </c>
      <c r="BA12" s="77">
        <f t="shared" si="42"/>
        <v>4.3500000000001648E-2</v>
      </c>
      <c r="BB12" s="15">
        <f t="shared" si="43"/>
        <v>0.31756716474174002</v>
      </c>
      <c r="BC12" s="15">
        <f t="shared" si="44"/>
        <v>0.35392612705334742</v>
      </c>
      <c r="BD12" s="15">
        <f t="shared" si="45"/>
        <v>0.67266038822860663</v>
      </c>
      <c r="BE12" s="15">
        <f t="shared" si="46"/>
        <v>0.44805122667456471</v>
      </c>
      <c r="BF12" s="15">
        <f t="shared" si="47"/>
        <v>0.19536491528829175</v>
      </c>
      <c r="BG12" s="15">
        <f t="shared" si="48"/>
        <v>3.816745012560141E-2</v>
      </c>
      <c r="BH12" s="2"/>
      <c r="BI12" s="46">
        <v>27</v>
      </c>
      <c r="BJ12" s="46">
        <v>3</v>
      </c>
    </row>
    <row r="13" spans="1:62" x14ac:dyDescent="0.2">
      <c r="A13" s="166"/>
      <c r="B13" s="68" t="s">
        <v>15</v>
      </c>
      <c r="C13" s="65">
        <v>3.9424999999999999</v>
      </c>
      <c r="D13" s="65">
        <v>3.8250999999999999</v>
      </c>
      <c r="E13" s="65">
        <v>3.9683999999999999</v>
      </c>
      <c r="F13" s="65">
        <f t="shared" si="16"/>
        <v>0.93660000000000032</v>
      </c>
      <c r="G13" s="65">
        <f t="shared" si="17"/>
        <v>0.86870000000000047</v>
      </c>
      <c r="H13" s="14">
        <f t="shared" si="18"/>
        <v>0.94519999999999982</v>
      </c>
      <c r="I13" s="15">
        <f t="shared" ref="I13" si="51">(F13/($C$6*(BJ13-$BJ$9)*$F$8))*10000</f>
        <v>6.6214984656971376</v>
      </c>
      <c r="J13" s="15">
        <f t="shared" si="19"/>
        <v>6.313332057224244</v>
      </c>
      <c r="K13" s="15">
        <f t="shared" si="49"/>
        <v>6.6521163472036067</v>
      </c>
      <c r="L13" s="15">
        <f t="shared" si="20"/>
        <v>6.5289822900416619</v>
      </c>
      <c r="M13" s="15">
        <f t="shared" si="21"/>
        <v>0.18738498032831033</v>
      </c>
      <c r="N13" s="15">
        <f t="shared" si="22"/>
        <v>3.5113130852641249E-2</v>
      </c>
      <c r="P13" s="163"/>
      <c r="Q13" s="71" t="s">
        <v>15</v>
      </c>
      <c r="R13" s="65">
        <v>3.9965000000000002</v>
      </c>
      <c r="S13" s="65">
        <v>4.2439</v>
      </c>
      <c r="T13" s="65">
        <v>4.0301999999999998</v>
      </c>
      <c r="U13" s="65">
        <f t="shared" si="23"/>
        <v>0.81539999999999946</v>
      </c>
      <c r="V13" s="65">
        <f t="shared" si="24"/>
        <v>0.79629999999999956</v>
      </c>
      <c r="W13" s="73">
        <f t="shared" si="25"/>
        <v>0.83480000000000043</v>
      </c>
      <c r="X13" s="15">
        <f t="shared" si="26"/>
        <v>5.8943710249930792</v>
      </c>
      <c r="Y13" s="15">
        <f t="shared" si="27"/>
        <v>5.4080405983088067</v>
      </c>
      <c r="Z13" s="15">
        <f t="shared" si="28"/>
        <v>5.8989411503787288</v>
      </c>
      <c r="AA13" s="15">
        <f t="shared" si="50"/>
        <v>5.7337842578935385</v>
      </c>
      <c r="AB13" s="15">
        <f t="shared" si="29"/>
        <v>0.28211153881266582</v>
      </c>
      <c r="AC13" s="15">
        <f t="shared" si="30"/>
        <v>7.9586920331250255E-2</v>
      </c>
      <c r="AE13" s="166"/>
      <c r="AF13" s="68" t="s">
        <v>15</v>
      </c>
      <c r="AG13" s="65">
        <v>32.757300000000001</v>
      </c>
      <c r="AH13" s="65">
        <v>30.5502</v>
      </c>
      <c r="AI13" s="65">
        <v>31.511600000000001</v>
      </c>
      <c r="AJ13" s="77">
        <f t="shared" si="31"/>
        <v>0.11569999999999681</v>
      </c>
      <c r="AK13" s="77">
        <f t="shared" si="32"/>
        <v>0.34949999999999903</v>
      </c>
      <c r="AL13" s="14">
        <f t="shared" si="33"/>
        <v>0.27549999999999741</v>
      </c>
      <c r="AM13" s="15">
        <f>(AJ13/($AG$6*(BJ13-$BJ$9)*$AJ$8))*10000</f>
        <v>0.20665437757583668</v>
      </c>
      <c r="AN13" s="15">
        <f t="shared" si="35"/>
        <v>0.66826582762826214</v>
      </c>
      <c r="AO13" s="15">
        <f t="shared" si="36"/>
        <v>0.51886290455950035</v>
      </c>
      <c r="AP13" s="15">
        <f t="shared" si="37"/>
        <v>0.46459436992119968</v>
      </c>
      <c r="AQ13" s="15">
        <f>_xlfn.STDEV.S(AM13:AO13)</f>
        <v>0.23554211532912128</v>
      </c>
      <c r="AR13" s="15">
        <f t="shared" si="39"/>
        <v>5.5480088093717073E-2</v>
      </c>
      <c r="AS13" s="43"/>
      <c r="AT13" s="163"/>
      <c r="AU13" s="71" t="s">
        <v>15</v>
      </c>
      <c r="AV13" s="65">
        <v>30.4758</v>
      </c>
      <c r="AW13" s="65">
        <v>30.621200000000002</v>
      </c>
      <c r="AX13" s="65">
        <v>30.4694</v>
      </c>
      <c r="AY13" s="65">
        <f>$AV$9-AV13</f>
        <v>0.34949999999999903</v>
      </c>
      <c r="AZ13" s="77">
        <f t="shared" si="41"/>
        <v>0.37199999999999989</v>
      </c>
      <c r="BA13" s="77">
        <f t="shared" si="42"/>
        <v>0.74980000000000047</v>
      </c>
      <c r="BB13" s="15">
        <f t="shared" si="43"/>
        <v>0.66948662356837629</v>
      </c>
      <c r="BC13" s="15">
        <f t="shared" si="44"/>
        <v>0.70709194019250432</v>
      </c>
      <c r="BD13" s="15">
        <f t="shared" si="45"/>
        <v>1.419734719475835</v>
      </c>
      <c r="BE13" s="15">
        <f t="shared" si="46"/>
        <v>0.93210442774557178</v>
      </c>
      <c r="BF13" s="15">
        <f t="shared" si="47"/>
        <v>0.42271860145882684</v>
      </c>
      <c r="BG13" s="15">
        <f t="shared" si="48"/>
        <v>0.17869101601930648</v>
      </c>
      <c r="BH13" s="2"/>
      <c r="BI13" s="46">
        <v>26</v>
      </c>
      <c r="BJ13" s="46">
        <v>24.5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17.285453439000158</v>
      </c>
      <c r="X14" s="19"/>
      <c r="Y14" s="19"/>
      <c r="Z14" s="19"/>
      <c r="AA14" s="19"/>
      <c r="AB14" s="34" t="s">
        <v>45</v>
      </c>
      <c r="AC14" s="34">
        <f>SUM(AC10:AC13)</f>
        <v>25.274147507933044</v>
      </c>
      <c r="AM14" s="19"/>
      <c r="AN14" s="19"/>
      <c r="AO14" s="19"/>
      <c r="AP14" s="19"/>
      <c r="AQ14" s="34" t="s">
        <v>45</v>
      </c>
      <c r="AR14" s="34">
        <f>SUM(AR10:AR13)</f>
        <v>5.8274201826584493</v>
      </c>
      <c r="BB14" s="19"/>
      <c r="BC14" s="19"/>
      <c r="BD14" s="19"/>
      <c r="BE14" s="19"/>
      <c r="BF14" s="34" t="s">
        <v>45</v>
      </c>
      <c r="BG14" s="34">
        <f>SUM(BG10:BG13)</f>
        <v>0.65074622073799937</v>
      </c>
    </row>
    <row r="15" spans="1:62" x14ac:dyDescent="0.2">
      <c r="M15" s="66" t="s">
        <v>44</v>
      </c>
      <c r="N15" s="35">
        <f>N10/N14</f>
        <v>0.55669029590728236</v>
      </c>
      <c r="AB15" s="66" t="s">
        <v>44</v>
      </c>
      <c r="AC15" s="35">
        <f>AC11/AC14</f>
        <v>0.5086871563537898</v>
      </c>
      <c r="AQ15" s="66" t="s">
        <v>44</v>
      </c>
      <c r="AR15" s="35">
        <f>AR10/AR14</f>
        <v>0.69688518811213473</v>
      </c>
      <c r="BF15" s="66" t="s">
        <v>44</v>
      </c>
      <c r="BG15" s="35">
        <f>BG10/BG14</f>
        <v>0.46980448983534684</v>
      </c>
    </row>
    <row r="16" spans="1:62" x14ac:dyDescent="0.2">
      <c r="M16" s="120" t="s">
        <v>88</v>
      </c>
      <c r="AB16" s="120"/>
      <c r="AQ16" s="120"/>
      <c r="BF16" s="120"/>
    </row>
    <row r="17" spans="12:59" x14ac:dyDescent="0.2">
      <c r="L17" s="28"/>
      <c r="M17" s="120" t="s">
        <v>44</v>
      </c>
      <c r="N17" s="120">
        <v>0.79769999999999996</v>
      </c>
      <c r="O17" s="28"/>
      <c r="AB17" s="120"/>
      <c r="AC17" s="120"/>
      <c r="AQ17" s="120"/>
      <c r="AR17" s="120"/>
      <c r="BF17" s="120"/>
      <c r="BG17" s="120"/>
    </row>
    <row r="18" spans="12:59" x14ac:dyDescent="0.2">
      <c r="L18" s="28"/>
      <c r="O18" s="28"/>
    </row>
    <row r="19" spans="12:59" x14ac:dyDescent="0.2">
      <c r="L19" s="28"/>
      <c r="M19" s="123"/>
      <c r="N19" s="123"/>
      <c r="O19" s="28"/>
      <c r="AB19" s="123"/>
      <c r="AC19" s="123"/>
      <c r="AQ19" s="123"/>
      <c r="AR19" s="123"/>
      <c r="BF19" s="123"/>
      <c r="BG19" s="123"/>
    </row>
    <row r="20" spans="12:59" x14ac:dyDescent="0.2">
      <c r="L20" s="29"/>
      <c r="M20" s="29"/>
      <c r="N20" s="29"/>
      <c r="O20" s="29"/>
    </row>
    <row r="21" spans="12:59" x14ac:dyDescent="0.2">
      <c r="L21" s="29"/>
      <c r="M21" s="29"/>
      <c r="N21" s="29"/>
      <c r="O21" s="29"/>
    </row>
    <row r="22" spans="12:59" x14ac:dyDescent="0.2">
      <c r="L22" s="29"/>
      <c r="M22" s="29"/>
      <c r="N22" s="29"/>
      <c r="O22" s="29"/>
    </row>
    <row r="23" spans="12:59" x14ac:dyDescent="0.2">
      <c r="L23" s="29"/>
      <c r="M23" s="29"/>
      <c r="N23" s="29"/>
      <c r="O23" s="29"/>
    </row>
    <row r="24" spans="12:59" x14ac:dyDescent="0.2">
      <c r="L24" s="30"/>
      <c r="M24" s="30"/>
      <c r="N24" s="30"/>
      <c r="O24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61" t="s">
        <v>59</v>
      </c>
      <c r="B36" s="55" t="s">
        <v>3</v>
      </c>
      <c r="C36" s="52" t="s">
        <v>50</v>
      </c>
      <c r="D36" s="53">
        <f>N14</f>
        <v>17.285453439000158</v>
      </c>
      <c r="E36" s="143">
        <f>N17</f>
        <v>0.79769999999999996</v>
      </c>
      <c r="F36" s="54">
        <f>N15</f>
        <v>0.55669029590728236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61"/>
      <c r="B37" s="55" t="s">
        <v>9</v>
      </c>
      <c r="C37" s="52" t="s">
        <v>50</v>
      </c>
      <c r="D37" s="53">
        <f>AC14</f>
        <v>25.274147507933044</v>
      </c>
      <c r="E37" s="143"/>
      <c r="F37" s="54">
        <f>AR15</f>
        <v>0.69688518811213473</v>
      </c>
      <c r="G37" s="52" t="str">
        <f t="shared" ref="G37:G39" si="52">IF(F37&lt; $N$17,"Si", "No")</f>
        <v>Si</v>
      </c>
      <c r="H37" s="52" t="str">
        <f t="shared" ref="H37:H39" si="53">IF(F37&lt; $N$17,"Si", "No")</f>
        <v>Si</v>
      </c>
    </row>
    <row r="38" spans="1:8" x14ac:dyDescent="0.2">
      <c r="A38" s="162" t="s">
        <v>70</v>
      </c>
      <c r="B38" s="55" t="s">
        <v>3</v>
      </c>
      <c r="C38" s="52" t="s">
        <v>50</v>
      </c>
      <c r="D38" s="53">
        <f>AR14</f>
        <v>5.8274201826584493</v>
      </c>
      <c r="E38" s="143"/>
      <c r="F38" s="54">
        <f>AC15</f>
        <v>0.5086871563537898</v>
      </c>
      <c r="G38" s="52" t="str">
        <f t="shared" si="52"/>
        <v>Si</v>
      </c>
      <c r="H38" s="52" t="str">
        <f t="shared" si="53"/>
        <v>Si</v>
      </c>
    </row>
    <row r="39" spans="1:8" x14ac:dyDescent="0.2">
      <c r="A39" s="162"/>
      <c r="B39" s="55" t="s">
        <v>9</v>
      </c>
      <c r="C39" s="52" t="s">
        <v>50</v>
      </c>
      <c r="D39" s="53">
        <f>BG14</f>
        <v>0.65074622073799937</v>
      </c>
      <c r="E39" s="143"/>
      <c r="F39" s="54">
        <f>BG15</f>
        <v>0.46980448983534684</v>
      </c>
      <c r="G39" s="52" t="str">
        <f t="shared" si="52"/>
        <v>Si</v>
      </c>
      <c r="H39" s="52" t="str">
        <f t="shared" si="53"/>
        <v>Si</v>
      </c>
    </row>
  </sheetData>
  <mergeCells count="59">
    <mergeCell ref="R1:T1"/>
    <mergeCell ref="F8:H8"/>
    <mergeCell ref="I8:K9"/>
    <mergeCell ref="A1:A13"/>
    <mergeCell ref="C1:E1"/>
    <mergeCell ref="F1:H1"/>
    <mergeCell ref="I1:K1"/>
    <mergeCell ref="P1:P13"/>
    <mergeCell ref="L2:L9"/>
    <mergeCell ref="M2:M9"/>
    <mergeCell ref="N2:N9"/>
    <mergeCell ref="F3:H3"/>
    <mergeCell ref="F4:H4"/>
    <mergeCell ref="F5:H5"/>
    <mergeCell ref="F6:H6"/>
    <mergeCell ref="F7:H7"/>
    <mergeCell ref="AJ1:AL1"/>
    <mergeCell ref="AM1:AO1"/>
    <mergeCell ref="U8:W8"/>
    <mergeCell ref="X8:Z9"/>
    <mergeCell ref="AJ8:AL8"/>
    <mergeCell ref="AM8:AO9"/>
    <mergeCell ref="AC2:AC9"/>
    <mergeCell ref="U1:W1"/>
    <mergeCell ref="X1:Z1"/>
    <mergeCell ref="AE1:AE13"/>
    <mergeCell ref="AG1:AI1"/>
    <mergeCell ref="AA2:AA9"/>
    <mergeCell ref="AB2:AB9"/>
    <mergeCell ref="U3:W3"/>
    <mergeCell ref="U4:W4"/>
    <mergeCell ref="U5:W5"/>
    <mergeCell ref="AR2:AR9"/>
    <mergeCell ref="BE2:BE9"/>
    <mergeCell ref="BF2:BF9"/>
    <mergeCell ref="BG2:BG9"/>
    <mergeCell ref="AY8:BA8"/>
    <mergeCell ref="BB8:BD9"/>
    <mergeCell ref="AT1:AT13"/>
    <mergeCell ref="AV1:AX1"/>
    <mergeCell ref="AY1:BA1"/>
    <mergeCell ref="BB1:BD1"/>
    <mergeCell ref="AY4:BA4"/>
    <mergeCell ref="AY5:BA5"/>
    <mergeCell ref="AY6:BA6"/>
    <mergeCell ref="AY7:BA7"/>
    <mergeCell ref="AY3:BA3"/>
    <mergeCell ref="A36:A37"/>
    <mergeCell ref="E36:E39"/>
    <mergeCell ref="A38:A39"/>
    <mergeCell ref="AP2:AP9"/>
    <mergeCell ref="AQ2:AQ9"/>
    <mergeCell ref="U6:W6"/>
    <mergeCell ref="U7:W7"/>
    <mergeCell ref="AJ3:AL3"/>
    <mergeCell ref="AJ4:AL4"/>
    <mergeCell ref="AJ5:AL5"/>
    <mergeCell ref="AJ6:AL6"/>
    <mergeCell ref="AJ7:AL7"/>
  </mergeCells>
  <pageMargins left="0.7" right="0.7" top="0.75" bottom="0.75" header="0.3" footer="0.3"/>
  <pageSetup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/>
  </sheetPr>
  <dimension ref="A1:BJ39"/>
  <sheetViews>
    <sheetView topLeftCell="A7" zoomScale="75" zoomScaleNormal="81" zoomScalePageLayoutView="81" workbookViewId="0">
      <selection activeCell="D38" sqref="D38:D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4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0" t="s">
        <v>75</v>
      </c>
      <c r="B1" s="39" t="s">
        <v>2</v>
      </c>
      <c r="C1" s="146" t="s">
        <v>9</v>
      </c>
      <c r="D1" s="146"/>
      <c r="E1" s="146"/>
      <c r="F1" s="146" t="s">
        <v>9</v>
      </c>
      <c r="G1" s="146"/>
      <c r="H1" s="146"/>
      <c r="I1" s="146" t="s">
        <v>42</v>
      </c>
      <c r="J1" s="146"/>
      <c r="K1" s="146"/>
      <c r="L1" s="22" t="s">
        <v>41</v>
      </c>
      <c r="M1" s="22" t="s">
        <v>39</v>
      </c>
      <c r="N1" s="22" t="s">
        <v>43</v>
      </c>
      <c r="P1" s="150" t="s">
        <v>76</v>
      </c>
      <c r="Q1" s="39" t="s">
        <v>2</v>
      </c>
      <c r="R1" s="146" t="s">
        <v>9</v>
      </c>
      <c r="S1" s="146"/>
      <c r="T1" s="146"/>
      <c r="U1" s="146" t="s">
        <v>9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72</v>
      </c>
      <c r="AF1" s="82" t="s">
        <v>2</v>
      </c>
      <c r="AG1" s="174" t="s">
        <v>9</v>
      </c>
      <c r="AH1" s="175"/>
      <c r="AI1" s="176"/>
      <c r="AJ1" s="174" t="s">
        <v>9</v>
      </c>
      <c r="AK1" s="175"/>
      <c r="AL1" s="176"/>
      <c r="AM1" s="174" t="s">
        <v>42</v>
      </c>
      <c r="AN1" s="175"/>
      <c r="AO1" s="176"/>
      <c r="AP1" s="83" t="s">
        <v>41</v>
      </c>
      <c r="AQ1" s="83" t="s">
        <v>39</v>
      </c>
      <c r="AR1" s="83" t="s">
        <v>43</v>
      </c>
      <c r="AS1" s="37"/>
      <c r="AT1" s="154" t="s">
        <v>73</v>
      </c>
      <c r="AU1" s="82" t="s">
        <v>2</v>
      </c>
      <c r="AV1" s="174" t="s">
        <v>9</v>
      </c>
      <c r="AW1" s="175"/>
      <c r="AX1" s="176"/>
      <c r="AY1" s="174" t="s">
        <v>9</v>
      </c>
      <c r="AZ1" s="175"/>
      <c r="BA1" s="176"/>
      <c r="BB1" s="174" t="s">
        <v>42</v>
      </c>
      <c r="BC1" s="175"/>
      <c r="BD1" s="176"/>
      <c r="BE1" s="83" t="s">
        <v>41</v>
      </c>
      <c r="BF1" s="83" t="s">
        <v>39</v>
      </c>
      <c r="BG1" s="83" t="s">
        <v>43</v>
      </c>
      <c r="BH1" s="1"/>
      <c r="BI1" s="48" t="s">
        <v>46</v>
      </c>
      <c r="BJ1" s="32" t="s">
        <v>30</v>
      </c>
    </row>
    <row r="2" spans="1:62" x14ac:dyDescent="0.2">
      <c r="A2" s="150"/>
      <c r="B2" s="16" t="s">
        <v>1</v>
      </c>
      <c r="C2" s="46">
        <v>1</v>
      </c>
      <c r="D2" s="46">
        <v>2</v>
      </c>
      <c r="E2" s="46">
        <v>3</v>
      </c>
      <c r="F2" s="46" t="s">
        <v>31</v>
      </c>
      <c r="G2" s="46" t="s">
        <v>32</v>
      </c>
      <c r="H2" s="46" t="s">
        <v>33</v>
      </c>
      <c r="I2" s="46">
        <v>1</v>
      </c>
      <c r="J2" s="46">
        <v>2</v>
      </c>
      <c r="K2" s="46">
        <v>3</v>
      </c>
      <c r="L2" s="151"/>
      <c r="M2" s="151"/>
      <c r="N2" s="151"/>
      <c r="P2" s="150"/>
      <c r="Q2" s="16" t="s">
        <v>1</v>
      </c>
      <c r="R2" s="46">
        <v>1</v>
      </c>
      <c r="S2" s="46">
        <v>2</v>
      </c>
      <c r="T2" s="46">
        <v>3</v>
      </c>
      <c r="U2" s="46" t="s">
        <v>31</v>
      </c>
      <c r="V2" s="46" t="s">
        <v>32</v>
      </c>
      <c r="W2" s="46" t="s">
        <v>33</v>
      </c>
      <c r="X2" s="46">
        <v>1</v>
      </c>
      <c r="Y2" s="46">
        <v>2</v>
      </c>
      <c r="Z2" s="46">
        <v>3</v>
      </c>
      <c r="AA2" s="151"/>
      <c r="AB2" s="151"/>
      <c r="AC2" s="151"/>
      <c r="AE2" s="154"/>
      <c r="AF2" s="10" t="s">
        <v>1</v>
      </c>
      <c r="AG2" s="46">
        <v>1</v>
      </c>
      <c r="AH2" s="46">
        <v>2</v>
      </c>
      <c r="AI2" s="46">
        <v>3</v>
      </c>
      <c r="AJ2" s="46" t="s">
        <v>31</v>
      </c>
      <c r="AK2" s="46" t="s">
        <v>32</v>
      </c>
      <c r="AL2" s="46" t="s">
        <v>33</v>
      </c>
      <c r="AM2" s="46">
        <v>1</v>
      </c>
      <c r="AN2" s="46">
        <v>2</v>
      </c>
      <c r="AO2" s="46">
        <v>3</v>
      </c>
      <c r="AP2" s="151"/>
      <c r="AQ2" s="151"/>
      <c r="AR2" s="151"/>
      <c r="AS2" s="42"/>
      <c r="AT2" s="154"/>
      <c r="AU2" s="10" t="s">
        <v>1</v>
      </c>
      <c r="AV2" s="46">
        <v>1</v>
      </c>
      <c r="AW2" s="46">
        <v>2</v>
      </c>
      <c r="AX2" s="46">
        <v>3</v>
      </c>
      <c r="AY2" s="46" t="s">
        <v>31</v>
      </c>
      <c r="AZ2" s="46" t="s">
        <v>32</v>
      </c>
      <c r="BA2" s="46" t="s">
        <v>33</v>
      </c>
      <c r="BB2" s="46">
        <v>1</v>
      </c>
      <c r="BC2" s="46">
        <v>2</v>
      </c>
      <c r="BD2" s="46">
        <v>3</v>
      </c>
      <c r="BE2" s="151"/>
      <c r="BF2" s="151"/>
      <c r="BG2" s="151"/>
      <c r="BI2" s="46"/>
      <c r="BJ2" s="46"/>
    </row>
    <row r="3" spans="1:62" x14ac:dyDescent="0.2">
      <c r="A3" s="150"/>
      <c r="B3" s="16" t="s">
        <v>4</v>
      </c>
      <c r="C3" s="46">
        <v>4.8600000000000003</v>
      </c>
      <c r="D3" s="46">
        <v>4.93</v>
      </c>
      <c r="E3" s="46">
        <v>4.99</v>
      </c>
      <c r="F3" s="171">
        <f t="shared" ref="F3:F7" si="0">AVERAGE(C3:E3)</f>
        <v>4.9266666666666667</v>
      </c>
      <c r="G3" s="172"/>
      <c r="H3" s="173"/>
      <c r="I3" s="46">
        <v>4.8600000000000003</v>
      </c>
      <c r="J3" s="46">
        <v>4.93</v>
      </c>
      <c r="K3" s="46">
        <v>4.99</v>
      </c>
      <c r="L3" s="152"/>
      <c r="M3" s="152"/>
      <c r="N3" s="152"/>
      <c r="P3" s="150"/>
      <c r="Q3" s="16" t="s">
        <v>4</v>
      </c>
      <c r="R3" s="46">
        <v>5.0199999999999996</v>
      </c>
      <c r="S3" s="46">
        <v>5.05</v>
      </c>
      <c r="T3" s="46">
        <v>4.8499999999999996</v>
      </c>
      <c r="U3" s="147">
        <f t="shared" ref="U3:U7" si="1">AVERAGE(R3:T3)</f>
        <v>4.9733333333333336</v>
      </c>
      <c r="V3" s="147"/>
      <c r="W3" s="147"/>
      <c r="X3" s="46">
        <v>5.0199999999999996</v>
      </c>
      <c r="Y3" s="46">
        <v>5.05</v>
      </c>
      <c r="Z3" s="46">
        <v>4.8499999999999996</v>
      </c>
      <c r="AA3" s="152"/>
      <c r="AB3" s="152"/>
      <c r="AC3" s="152"/>
      <c r="AE3" s="154"/>
      <c r="AF3" s="10" t="s">
        <v>4</v>
      </c>
      <c r="AG3" s="46">
        <v>4.8899999999999997</v>
      </c>
      <c r="AH3" s="46">
        <v>4.88</v>
      </c>
      <c r="AI3" s="46">
        <v>4.9400000000000004</v>
      </c>
      <c r="AJ3" s="147">
        <f t="shared" ref="AJ3:AJ7" si="2">AVERAGE(AG3:AI3)</f>
        <v>4.9033333333333333</v>
      </c>
      <c r="AK3" s="147"/>
      <c r="AL3" s="147"/>
      <c r="AM3" s="46">
        <v>4.8899999999999997</v>
      </c>
      <c r="AN3" s="46">
        <v>4.88</v>
      </c>
      <c r="AO3" s="46">
        <v>4.9400000000000004</v>
      </c>
      <c r="AP3" s="152"/>
      <c r="AQ3" s="152"/>
      <c r="AR3" s="152"/>
      <c r="AS3" s="42"/>
      <c r="AT3" s="154"/>
      <c r="AU3" s="10" t="s">
        <v>4</v>
      </c>
      <c r="AV3" s="46">
        <v>4.8600000000000003</v>
      </c>
      <c r="AW3" s="46">
        <v>4.91</v>
      </c>
      <c r="AX3" s="46">
        <v>4.8600000000000003</v>
      </c>
      <c r="AY3" s="147">
        <f t="shared" ref="AY3:AY7" si="3">AVERAGE(AV3:AX3)</f>
        <v>4.876666666666666</v>
      </c>
      <c r="AZ3" s="147"/>
      <c r="BA3" s="147"/>
      <c r="BB3" s="46">
        <v>4.8600000000000003</v>
      </c>
      <c r="BC3" s="46">
        <v>4.91</v>
      </c>
      <c r="BD3" s="46">
        <v>4.8600000000000003</v>
      </c>
      <c r="BE3" s="152"/>
      <c r="BF3" s="152"/>
      <c r="BG3" s="152"/>
      <c r="BI3" s="46"/>
      <c r="BJ3" s="46"/>
    </row>
    <row r="4" spans="1:62" x14ac:dyDescent="0.2">
      <c r="A4" s="150"/>
      <c r="B4" s="16" t="s">
        <v>5</v>
      </c>
      <c r="C4" s="46">
        <v>2.5299999999999998</v>
      </c>
      <c r="D4" s="46">
        <v>2.5299999999999998</v>
      </c>
      <c r="E4" s="46">
        <v>2.5299999999999998</v>
      </c>
      <c r="F4" s="171">
        <f t="shared" si="0"/>
        <v>2.5299999999999998</v>
      </c>
      <c r="G4" s="172"/>
      <c r="H4" s="173"/>
      <c r="I4" s="46">
        <v>2.5299999999999998</v>
      </c>
      <c r="J4" s="46">
        <v>2.5299999999999998</v>
      </c>
      <c r="K4" s="46">
        <v>2.5299999999999998</v>
      </c>
      <c r="L4" s="152"/>
      <c r="M4" s="152"/>
      <c r="N4" s="152"/>
      <c r="P4" s="150"/>
      <c r="Q4" s="16" t="s">
        <v>5</v>
      </c>
      <c r="R4" s="46">
        <v>2.5299999999999998</v>
      </c>
      <c r="S4" s="46">
        <v>2.5299999999999998</v>
      </c>
      <c r="T4" s="46">
        <v>2.5299999999999998</v>
      </c>
      <c r="U4" s="147">
        <f t="shared" si="1"/>
        <v>2.5299999999999998</v>
      </c>
      <c r="V4" s="147"/>
      <c r="W4" s="147"/>
      <c r="X4" s="46">
        <v>2.5299999999999998</v>
      </c>
      <c r="Y4" s="46">
        <v>2.5299999999999998</v>
      </c>
      <c r="Z4" s="46">
        <v>2.5299999999999998</v>
      </c>
      <c r="AA4" s="152"/>
      <c r="AB4" s="152"/>
      <c r="AC4" s="152"/>
      <c r="AE4" s="154"/>
      <c r="AF4" s="10" t="s">
        <v>5</v>
      </c>
      <c r="AG4" s="46">
        <v>2.5299999999999998</v>
      </c>
      <c r="AH4" s="46">
        <v>2.5299999999999998</v>
      </c>
      <c r="AI4" s="46">
        <v>2.5299999999999998</v>
      </c>
      <c r="AJ4" s="147">
        <f t="shared" si="2"/>
        <v>2.5299999999999998</v>
      </c>
      <c r="AK4" s="147"/>
      <c r="AL4" s="147"/>
      <c r="AM4" s="46">
        <v>2.5299999999999998</v>
      </c>
      <c r="AN4" s="46">
        <v>2.5299999999999998</v>
      </c>
      <c r="AO4" s="46">
        <v>2.5299999999999998</v>
      </c>
      <c r="AP4" s="152"/>
      <c r="AQ4" s="152"/>
      <c r="AR4" s="152"/>
      <c r="AS4" s="42"/>
      <c r="AT4" s="154"/>
      <c r="AU4" s="10" t="s">
        <v>5</v>
      </c>
      <c r="AV4" s="46">
        <v>2.5299999999999998</v>
      </c>
      <c r="AW4" s="46">
        <v>2.5299999999999998</v>
      </c>
      <c r="AX4" s="46">
        <v>2.5299999999999998</v>
      </c>
      <c r="AY4" s="147">
        <f t="shared" si="3"/>
        <v>2.5299999999999998</v>
      </c>
      <c r="AZ4" s="147"/>
      <c r="BA4" s="147"/>
      <c r="BB4" s="46">
        <v>2.5299999999999998</v>
      </c>
      <c r="BC4" s="46">
        <v>2.5299999999999998</v>
      </c>
      <c r="BD4" s="46">
        <v>2.5299999999999998</v>
      </c>
      <c r="BE4" s="152"/>
      <c r="BF4" s="152"/>
      <c r="BG4" s="152"/>
      <c r="BI4" s="46"/>
      <c r="BJ4" s="46"/>
    </row>
    <row r="5" spans="1:62" x14ac:dyDescent="0.2">
      <c r="A5" s="150"/>
      <c r="B5" s="16" t="s">
        <v>6</v>
      </c>
      <c r="C5" s="46">
        <v>0.35</v>
      </c>
      <c r="D5" s="46">
        <v>0.35</v>
      </c>
      <c r="E5" s="46">
        <v>0.35</v>
      </c>
      <c r="F5" s="171">
        <f t="shared" si="0"/>
        <v>0.34999999999999992</v>
      </c>
      <c r="G5" s="172"/>
      <c r="H5" s="173"/>
      <c r="I5" s="46">
        <v>0.35</v>
      </c>
      <c r="J5" s="46">
        <v>0.35</v>
      </c>
      <c r="K5" s="46">
        <v>0.35</v>
      </c>
      <c r="L5" s="152"/>
      <c r="M5" s="152"/>
      <c r="N5" s="152"/>
      <c r="P5" s="150"/>
      <c r="Q5" s="16" t="s">
        <v>6</v>
      </c>
      <c r="R5" s="46">
        <v>0.35</v>
      </c>
      <c r="S5" s="46">
        <v>0.35</v>
      </c>
      <c r="T5" s="46">
        <v>0.35</v>
      </c>
      <c r="U5" s="147">
        <f t="shared" si="1"/>
        <v>0.34999999999999992</v>
      </c>
      <c r="V5" s="147"/>
      <c r="W5" s="147"/>
      <c r="X5" s="46">
        <v>0.35</v>
      </c>
      <c r="Y5" s="46">
        <v>0.35</v>
      </c>
      <c r="Z5" s="46">
        <v>0.35</v>
      </c>
      <c r="AA5" s="152"/>
      <c r="AB5" s="152"/>
      <c r="AC5" s="152"/>
      <c r="AE5" s="154"/>
      <c r="AF5" s="10" t="s">
        <v>6</v>
      </c>
      <c r="AG5" s="46">
        <v>0.35</v>
      </c>
      <c r="AH5" s="46">
        <v>0.35</v>
      </c>
      <c r="AI5" s="46">
        <v>0.35</v>
      </c>
      <c r="AJ5" s="147">
        <f t="shared" si="2"/>
        <v>0.34999999999999992</v>
      </c>
      <c r="AK5" s="147"/>
      <c r="AL5" s="147"/>
      <c r="AM5" s="46">
        <v>0.35</v>
      </c>
      <c r="AN5" s="46">
        <v>0.35</v>
      </c>
      <c r="AO5" s="46">
        <v>0.35</v>
      </c>
      <c r="AP5" s="152"/>
      <c r="AQ5" s="152"/>
      <c r="AR5" s="152"/>
      <c r="AS5" s="42"/>
      <c r="AT5" s="154"/>
      <c r="AU5" s="10" t="s">
        <v>6</v>
      </c>
      <c r="AV5" s="46">
        <v>0.35</v>
      </c>
      <c r="AW5" s="46">
        <v>0.35</v>
      </c>
      <c r="AX5" s="46">
        <v>0.35</v>
      </c>
      <c r="AY5" s="147">
        <f t="shared" si="3"/>
        <v>0.34999999999999992</v>
      </c>
      <c r="AZ5" s="147"/>
      <c r="BA5" s="147"/>
      <c r="BB5" s="46">
        <v>0.35</v>
      </c>
      <c r="BC5" s="46">
        <v>0.35</v>
      </c>
      <c r="BD5" s="46">
        <v>0.35</v>
      </c>
      <c r="BE5" s="152"/>
      <c r="BF5" s="152"/>
      <c r="BG5" s="152"/>
      <c r="BI5" s="46"/>
      <c r="BJ5" s="46"/>
    </row>
    <row r="6" spans="1:62" x14ac:dyDescent="0.2">
      <c r="A6" s="150"/>
      <c r="B6" s="16" t="s">
        <v>28</v>
      </c>
      <c r="C6" s="79">
        <f t="shared" ref="C6:K6" si="4">(C3*C4*2)+(C3*C5*2)+(C5*C4*2)</f>
        <v>29.764600000000002</v>
      </c>
      <c r="D6" s="79">
        <f t="shared" si="4"/>
        <v>30.167799999999996</v>
      </c>
      <c r="E6" s="79">
        <f t="shared" si="4"/>
        <v>30.513399999999997</v>
      </c>
      <c r="F6" s="171">
        <f t="shared" si="0"/>
        <v>30.148599999999998</v>
      </c>
      <c r="G6" s="172"/>
      <c r="H6" s="173"/>
      <c r="I6" s="79">
        <f t="shared" si="4"/>
        <v>29.764600000000002</v>
      </c>
      <c r="J6" s="79">
        <f t="shared" si="4"/>
        <v>30.167799999999996</v>
      </c>
      <c r="K6" s="79">
        <f t="shared" si="4"/>
        <v>30.513399999999997</v>
      </c>
      <c r="L6" s="152"/>
      <c r="M6" s="152"/>
      <c r="N6" s="152"/>
      <c r="P6" s="150"/>
      <c r="Q6" s="16" t="s">
        <v>28</v>
      </c>
      <c r="R6" s="79">
        <f t="shared" ref="R6:Z6" si="5">(R3*R4*2)+(R3*R5*2)+(R5*R4*2)</f>
        <v>30.686199999999996</v>
      </c>
      <c r="S6" s="79">
        <f t="shared" si="5"/>
        <v>30.858999999999998</v>
      </c>
      <c r="T6" s="79">
        <f t="shared" si="5"/>
        <v>29.706999999999997</v>
      </c>
      <c r="U6" s="147">
        <f t="shared" si="1"/>
        <v>30.417399999999997</v>
      </c>
      <c r="V6" s="147"/>
      <c r="W6" s="147"/>
      <c r="X6" s="79">
        <f t="shared" si="5"/>
        <v>30.686199999999996</v>
      </c>
      <c r="Y6" s="79">
        <f t="shared" si="5"/>
        <v>30.858999999999998</v>
      </c>
      <c r="Z6" s="79">
        <f t="shared" si="5"/>
        <v>29.706999999999997</v>
      </c>
      <c r="AA6" s="152"/>
      <c r="AB6" s="152"/>
      <c r="AC6" s="152"/>
      <c r="AE6" s="154"/>
      <c r="AF6" s="10" t="s">
        <v>28</v>
      </c>
      <c r="AG6" s="79">
        <f t="shared" ref="AG6:AO6" si="6">(AG3*AG4*2)+(AG3*AG5*2)+(AG5*AG4*2)</f>
        <v>29.937399999999997</v>
      </c>
      <c r="AH6" s="79">
        <f t="shared" si="6"/>
        <v>29.879799999999999</v>
      </c>
      <c r="AI6" s="79">
        <f t="shared" si="6"/>
        <v>30.2254</v>
      </c>
      <c r="AJ6" s="147">
        <f t="shared" si="2"/>
        <v>30.014199999999999</v>
      </c>
      <c r="AK6" s="147"/>
      <c r="AL6" s="147"/>
      <c r="AM6" s="79">
        <f t="shared" si="6"/>
        <v>29.937399999999997</v>
      </c>
      <c r="AN6" s="79">
        <f t="shared" si="6"/>
        <v>29.879799999999999</v>
      </c>
      <c r="AO6" s="79">
        <f t="shared" si="6"/>
        <v>30.2254</v>
      </c>
      <c r="AP6" s="152"/>
      <c r="AQ6" s="152"/>
      <c r="AR6" s="152"/>
      <c r="AS6" s="42"/>
      <c r="AT6" s="154"/>
      <c r="AU6" s="10" t="s">
        <v>28</v>
      </c>
      <c r="AV6" s="79">
        <f t="shared" ref="AV6:BD6" si="7">(AV3*AV4*2)+(AV3*AV5*2)+(AV5*AV4*2)</f>
        <v>29.764600000000002</v>
      </c>
      <c r="AW6" s="79">
        <f t="shared" si="7"/>
        <v>30.052600000000002</v>
      </c>
      <c r="AX6" s="79">
        <f t="shared" si="7"/>
        <v>29.764600000000002</v>
      </c>
      <c r="AY6" s="147">
        <f t="shared" si="3"/>
        <v>29.860600000000002</v>
      </c>
      <c r="AZ6" s="147"/>
      <c r="BA6" s="147"/>
      <c r="BB6" s="79">
        <f t="shared" si="7"/>
        <v>29.764600000000002</v>
      </c>
      <c r="BC6" s="79">
        <f t="shared" si="7"/>
        <v>30.052600000000002</v>
      </c>
      <c r="BD6" s="79">
        <f t="shared" si="7"/>
        <v>29.764600000000002</v>
      </c>
      <c r="BE6" s="152"/>
      <c r="BF6" s="152"/>
      <c r="BG6" s="152"/>
      <c r="BI6" s="46"/>
      <c r="BJ6" s="46"/>
    </row>
    <row r="7" spans="1:62" x14ac:dyDescent="0.2">
      <c r="A7" s="150"/>
      <c r="B7" s="16" t="s">
        <v>29</v>
      </c>
      <c r="C7" s="79">
        <f t="shared" ref="C7:K7" si="8">C5*C4*C3</f>
        <v>4.3035299999999994</v>
      </c>
      <c r="D7" s="79">
        <f t="shared" si="8"/>
        <v>4.3655149999999994</v>
      </c>
      <c r="E7" s="79">
        <f t="shared" si="8"/>
        <v>4.4186449999999997</v>
      </c>
      <c r="F7" s="171">
        <f t="shared" si="0"/>
        <v>4.3625633333333331</v>
      </c>
      <c r="G7" s="172"/>
      <c r="H7" s="173"/>
      <c r="I7" s="79">
        <f t="shared" si="8"/>
        <v>4.3035299999999994</v>
      </c>
      <c r="J7" s="79">
        <f t="shared" si="8"/>
        <v>4.3655149999999994</v>
      </c>
      <c r="K7" s="79">
        <f t="shared" si="8"/>
        <v>4.4186449999999997</v>
      </c>
      <c r="L7" s="152"/>
      <c r="M7" s="152"/>
      <c r="N7" s="152"/>
      <c r="P7" s="150"/>
      <c r="Q7" s="16" t="s">
        <v>29</v>
      </c>
      <c r="R7" s="79">
        <f t="shared" ref="R7:Z7" si="9">R5*R4*R3</f>
        <v>4.4452099999999986</v>
      </c>
      <c r="S7" s="79">
        <f t="shared" si="9"/>
        <v>4.4717749999999992</v>
      </c>
      <c r="T7" s="79">
        <f t="shared" si="9"/>
        <v>4.2946749999999989</v>
      </c>
      <c r="U7" s="147">
        <f t="shared" si="1"/>
        <v>4.403886666666665</v>
      </c>
      <c r="V7" s="147"/>
      <c r="W7" s="147"/>
      <c r="X7" s="79">
        <f t="shared" si="9"/>
        <v>4.4452099999999986</v>
      </c>
      <c r="Y7" s="79">
        <f t="shared" si="9"/>
        <v>4.4717749999999992</v>
      </c>
      <c r="Z7" s="79">
        <f t="shared" si="9"/>
        <v>4.2946749999999989</v>
      </c>
      <c r="AA7" s="152"/>
      <c r="AB7" s="152"/>
      <c r="AC7" s="152"/>
      <c r="AE7" s="154"/>
      <c r="AF7" s="10" t="s">
        <v>29</v>
      </c>
      <c r="AG7" s="79">
        <f t="shared" ref="AG7:AO7" si="10">AG5*AG4*AG3</f>
        <v>4.3300949999999991</v>
      </c>
      <c r="AH7" s="79">
        <f t="shared" si="10"/>
        <v>4.3212399999999995</v>
      </c>
      <c r="AI7" s="79">
        <f t="shared" si="10"/>
        <v>4.3743699999999999</v>
      </c>
      <c r="AJ7" s="147">
        <f t="shared" si="2"/>
        <v>4.3419016666666659</v>
      </c>
      <c r="AK7" s="147"/>
      <c r="AL7" s="147"/>
      <c r="AM7" s="79">
        <f t="shared" si="10"/>
        <v>4.3300949999999991</v>
      </c>
      <c r="AN7" s="79">
        <f t="shared" si="10"/>
        <v>4.3212399999999995</v>
      </c>
      <c r="AO7" s="79">
        <f t="shared" si="10"/>
        <v>4.3743699999999999</v>
      </c>
      <c r="AP7" s="152"/>
      <c r="AQ7" s="152"/>
      <c r="AR7" s="152"/>
      <c r="AS7" s="42"/>
      <c r="AT7" s="154"/>
      <c r="AU7" s="10" t="s">
        <v>29</v>
      </c>
      <c r="AV7" s="79">
        <f>AV5*AV4*AV3</f>
        <v>4.3035299999999994</v>
      </c>
      <c r="AW7" s="79">
        <f t="shared" ref="AW7:BD7" si="11">AW5*AW4*AW3</f>
        <v>4.3478049999999993</v>
      </c>
      <c r="AX7" s="79">
        <f t="shared" si="11"/>
        <v>4.3035299999999994</v>
      </c>
      <c r="AY7" s="147">
        <f t="shared" si="3"/>
        <v>4.3182883333333324</v>
      </c>
      <c r="AZ7" s="147"/>
      <c r="BA7" s="147"/>
      <c r="BB7" s="79">
        <f t="shared" si="11"/>
        <v>4.3035299999999994</v>
      </c>
      <c r="BC7" s="79">
        <f t="shared" si="11"/>
        <v>4.3478049999999993</v>
      </c>
      <c r="BD7" s="79">
        <f t="shared" si="11"/>
        <v>4.3035299999999994</v>
      </c>
      <c r="BE7" s="152"/>
      <c r="BF7" s="152"/>
      <c r="BG7" s="152"/>
      <c r="BI7" s="46"/>
      <c r="BJ7" s="46"/>
    </row>
    <row r="8" spans="1:62" x14ac:dyDescent="0.2">
      <c r="A8" s="150"/>
      <c r="B8" s="16" t="s">
        <v>35</v>
      </c>
      <c r="C8" s="79">
        <f>C9/C7</f>
        <v>7.1481551191696129</v>
      </c>
      <c r="D8" s="79">
        <f t="shared" ref="D8" si="12">D9/D7</f>
        <v>7.1537493285442855</v>
      </c>
      <c r="E8" s="79">
        <f>E9/E7</f>
        <v>7.0480882714044695</v>
      </c>
      <c r="F8" s="171">
        <f>AVERAGE(C8:E8)</f>
        <v>7.1166642397061226</v>
      </c>
      <c r="G8" s="172"/>
      <c r="H8" s="173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79">
        <f>R9/R7</f>
        <v>6.9827522209299469</v>
      </c>
      <c r="S8" s="79">
        <f t="shared" ref="S8" si="13">S9/S7</f>
        <v>7.1530432546360236</v>
      </c>
      <c r="T8" s="79">
        <f>T9/T7</f>
        <v>7.0418599777631616</v>
      </c>
      <c r="U8" s="171">
        <f>AVERAGE(R8:T8)</f>
        <v>7.0592184844430435</v>
      </c>
      <c r="V8" s="172"/>
      <c r="W8" s="173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79">
        <f>AG9/AG7</f>
        <v>7.1337695824225582</v>
      </c>
      <c r="AH8" s="79">
        <f>AH10/AH7</f>
        <v>7.1836093343577314</v>
      </c>
      <c r="AI8" s="79">
        <f>AI9/AI7</f>
        <v>7.1911612415044912</v>
      </c>
      <c r="AJ8" s="171">
        <f>AVERAGE(AG8:AI8)</f>
        <v>7.1695133860949269</v>
      </c>
      <c r="AK8" s="172"/>
      <c r="AL8" s="173"/>
      <c r="AM8" s="148" t="s">
        <v>34</v>
      </c>
      <c r="AN8" s="148"/>
      <c r="AO8" s="148"/>
      <c r="AP8" s="152"/>
      <c r="AQ8" s="152"/>
      <c r="AR8" s="152"/>
      <c r="AS8" s="42"/>
      <c r="AT8" s="154"/>
      <c r="AU8" s="10" t="s">
        <v>35</v>
      </c>
      <c r="AV8" s="79">
        <f>AV9/AV7</f>
        <v>7.1073978803447408</v>
      </c>
      <c r="AW8" s="79">
        <f t="shared" ref="AW8" si="14">AW9/AW7</f>
        <v>7.1923188827465827</v>
      </c>
      <c r="AX8" s="79">
        <f>AX9/AX7</f>
        <v>7.1549170099894743</v>
      </c>
      <c r="AY8" s="171">
        <f>AVERAGE(AV8:AX8)</f>
        <v>7.1515445910269326</v>
      </c>
      <c r="AZ8" s="172"/>
      <c r="BA8" s="173"/>
      <c r="BB8" s="148" t="s">
        <v>34</v>
      </c>
      <c r="BC8" s="148"/>
      <c r="BD8" s="148"/>
      <c r="BE8" s="152"/>
      <c r="BF8" s="152"/>
      <c r="BG8" s="152"/>
      <c r="BI8" s="46"/>
      <c r="BJ8" s="46"/>
    </row>
    <row r="9" spans="1:62" x14ac:dyDescent="0.2">
      <c r="A9" s="150"/>
      <c r="B9" s="16" t="s">
        <v>0</v>
      </c>
      <c r="C9" s="79">
        <v>30.7623</v>
      </c>
      <c r="D9" s="79">
        <v>31.229800000000001</v>
      </c>
      <c r="E9" s="79">
        <v>31.143000000000001</v>
      </c>
      <c r="F9" s="79" t="s">
        <v>34</v>
      </c>
      <c r="G9" s="79" t="s">
        <v>34</v>
      </c>
      <c r="H9" s="79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79">
        <v>31.0398</v>
      </c>
      <c r="S9" s="79">
        <v>31.986799999999999</v>
      </c>
      <c r="T9" s="79">
        <v>30.2425</v>
      </c>
      <c r="U9" s="79" t="s">
        <v>34</v>
      </c>
      <c r="V9" s="79" t="s">
        <v>34</v>
      </c>
      <c r="W9" s="79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79">
        <v>30.889900000000001</v>
      </c>
      <c r="AH9" s="79">
        <v>31.0457</v>
      </c>
      <c r="AI9" s="79">
        <v>31.456800000000001</v>
      </c>
      <c r="AJ9" s="79" t="s">
        <v>34</v>
      </c>
      <c r="AK9" s="79" t="s">
        <v>34</v>
      </c>
      <c r="AL9" s="79" t="s">
        <v>34</v>
      </c>
      <c r="AM9" s="148"/>
      <c r="AN9" s="148"/>
      <c r="AO9" s="148"/>
      <c r="AP9" s="153"/>
      <c r="AQ9" s="153"/>
      <c r="AR9" s="153"/>
      <c r="AS9" s="42"/>
      <c r="AT9" s="154"/>
      <c r="AU9" s="10" t="s">
        <v>0</v>
      </c>
      <c r="AV9" s="79">
        <v>30.5869</v>
      </c>
      <c r="AW9" s="79">
        <v>31.270800000000001</v>
      </c>
      <c r="AX9" s="79">
        <v>30.791399999999999</v>
      </c>
      <c r="AY9" s="79" t="s">
        <v>34</v>
      </c>
      <c r="AZ9" s="79" t="s">
        <v>34</v>
      </c>
      <c r="BA9" s="79" t="s">
        <v>34</v>
      </c>
      <c r="BB9" s="148"/>
      <c r="BC9" s="148"/>
      <c r="BD9" s="148"/>
      <c r="BE9" s="153"/>
      <c r="BF9" s="153"/>
      <c r="BG9" s="153"/>
      <c r="BH9" s="2"/>
      <c r="BI9" s="46">
        <v>26</v>
      </c>
      <c r="BJ9" s="46">
        <v>0</v>
      </c>
    </row>
    <row r="10" spans="1:62" x14ac:dyDescent="0.2">
      <c r="A10" s="150"/>
      <c r="B10" s="16" t="s">
        <v>12</v>
      </c>
      <c r="C10" s="79">
        <v>30.756499999999999</v>
      </c>
      <c r="D10" s="79">
        <v>31.226500000000001</v>
      </c>
      <c r="E10" s="79">
        <v>31.138300000000001</v>
      </c>
      <c r="F10" s="79">
        <f t="shared" ref="F10:F13" si="15">$C$9-C10</f>
        <v>5.8000000000006935E-3</v>
      </c>
      <c r="G10" s="79">
        <f t="shared" ref="G10:G13" si="16">$D$9-D10</f>
        <v>3.2999999999994145E-3</v>
      </c>
      <c r="H10" s="79">
        <f t="shared" ref="H10:H13" si="17">$E$9-E10</f>
        <v>4.6999999999997044E-3</v>
      </c>
      <c r="I10" s="15">
        <f>(F10/($C$6*(BJ10-$BJ$9)*$F$8))*10000</f>
        <v>0.27381136260175498</v>
      </c>
      <c r="J10" s="15">
        <f>(G10/($F$8*$D$6*(BJ10-$BJ$9)))*10000</f>
        <v>0.15370706260494152</v>
      </c>
      <c r="K10" s="15">
        <f>(H10/($F$8*$E$6*(BJ10-$BJ$9)))*10000</f>
        <v>0.21643663796485307</v>
      </c>
      <c r="L10" s="15">
        <f>AVERAGE(I10:K10)</f>
        <v>0.21465168772384988</v>
      </c>
      <c r="M10" s="15">
        <f>_xlfn.STDEV.S(I10:K10)</f>
        <v>6.0072042207280463E-2</v>
      </c>
      <c r="N10" s="15">
        <f>M10^2</f>
        <v>3.6086502549532852E-3</v>
      </c>
      <c r="P10" s="150"/>
      <c r="Q10" s="16" t="s">
        <v>12</v>
      </c>
      <c r="R10" s="79">
        <v>31.021000000000001</v>
      </c>
      <c r="S10" s="79">
        <v>31.9831</v>
      </c>
      <c r="T10" s="79">
        <v>30.2393</v>
      </c>
      <c r="U10" s="79">
        <f>$R$9-R10</f>
        <v>1.8799999999998818E-2</v>
      </c>
      <c r="V10" s="79">
        <f>$S$9-S10</f>
        <v>3.6999999999984823E-3</v>
      </c>
      <c r="W10" s="79">
        <f>$T$9-T10</f>
        <v>3.1999999999996476E-3</v>
      </c>
      <c r="X10" s="15">
        <f>(U10/($R$6*(BJ10-$BJ$9)*$U$8))*10000</f>
        <v>0.86787687069206809</v>
      </c>
      <c r="Y10" s="15">
        <f>(V10/($S$6*(BJ10-$BJ$9)*$U$8))*10000</f>
        <v>0.16984910079831231</v>
      </c>
      <c r="Z10" s="15">
        <f>(W10/($T$6*(BJ10-$BJ$9)*$U$8))*10000</f>
        <v>0.15259298140594235</v>
      </c>
      <c r="AA10" s="15">
        <f>AVERAGE(X10:Z10)</f>
        <v>0.39677298429877422</v>
      </c>
      <c r="AB10" s="15">
        <f>_xlfn.STDEV.S(X10:Z10)</f>
        <v>0.40807915561232727</v>
      </c>
      <c r="AC10" s="15">
        <f>AB10^2</f>
        <v>0.16652859724527003</v>
      </c>
      <c r="AE10" s="154"/>
      <c r="AF10" s="10" t="s">
        <v>12</v>
      </c>
      <c r="AG10" s="79">
        <v>30.889500000000002</v>
      </c>
      <c r="AH10" s="79">
        <v>31.042100000000001</v>
      </c>
      <c r="AI10" s="79">
        <v>31.454999999999998</v>
      </c>
      <c r="AJ10" s="79">
        <f>$AG$9-AG10</f>
        <v>3.9999999999906777E-4</v>
      </c>
      <c r="AK10" s="79">
        <f>$AH$9-AH10</f>
        <v>3.5999999999987153E-3</v>
      </c>
      <c r="AL10" s="14">
        <f>$AI$9-AI10</f>
        <v>1.8000000000029104E-3</v>
      </c>
      <c r="AM10" s="15">
        <f>(AJ10/($AG$6*(BJ10-$BJ$9)*$AJ$8))*10000</f>
        <v>1.8636151455603725E-2</v>
      </c>
      <c r="AN10" s="15">
        <f>(AK10/($AH$6*(BJ10-$BJ$9)*$AJ$8))*10000</f>
        <v>0.16804869126610048</v>
      </c>
      <c r="AO10" s="15">
        <f>(AL10/($AI$6*(BJ10-$BJ$9)*$AJ$8))*10000</f>
        <v>8.3063603547062062E-2</v>
      </c>
      <c r="AP10" s="15">
        <f>AVERAGE(AM10:AO10)</f>
        <v>8.9916148756255421E-2</v>
      </c>
      <c r="AQ10" s="15">
        <f>_xlfn.STDEV.S(AM10:AO10)</f>
        <v>7.494160923705101E-2</v>
      </c>
      <c r="AR10" s="15">
        <f>AQ10^2</f>
        <v>5.6162447950388493E-3</v>
      </c>
      <c r="AS10" s="43"/>
      <c r="AT10" s="154"/>
      <c r="AU10" s="10" t="s">
        <v>12</v>
      </c>
      <c r="AV10" s="79">
        <v>30.5808</v>
      </c>
      <c r="AW10" s="79">
        <v>31.2729</v>
      </c>
      <c r="AX10" s="79">
        <v>30.785399999999999</v>
      </c>
      <c r="AY10" s="79">
        <f>$AV$9-AV10</f>
        <v>6.0999999999999943E-3</v>
      </c>
      <c r="AZ10" s="79">
        <f>$AW$9-AW10</f>
        <v>-2.0999999999986585E-3</v>
      </c>
      <c r="BA10" s="14">
        <f>$AX$9-AX10</f>
        <v>6.0000000000002274E-3</v>
      </c>
      <c r="BB10" s="15">
        <f>(AY10/($AV$6*(BJ10-$BJ$9)*$AY$8))*10000</f>
        <v>0.28656947865540622</v>
      </c>
      <c r="BC10" s="15">
        <f>(AZ10/($AW$6*(BJ10-$BJ$9)*$AY$8))*10000</f>
        <v>-9.7709635440291154E-2</v>
      </c>
      <c r="BD10" s="15">
        <f>(BA10/($AX$6*(BJ10-$BJ$9)*$AY$8))*10000</f>
        <v>0.28187161834959085</v>
      </c>
      <c r="BE10" s="15">
        <f>AVERAGE(BB10:BD10)</f>
        <v>0.1569104871882353</v>
      </c>
      <c r="BF10" s="15">
        <f>_xlfn.STDEV.S(BB10:BD10)</f>
        <v>0.22052000500722746</v>
      </c>
      <c r="BG10" s="15">
        <f>BF10^2</f>
        <v>4.8629072608387627E-2</v>
      </c>
      <c r="BH10" s="2"/>
      <c r="BI10" s="46">
        <v>26</v>
      </c>
      <c r="BJ10" s="46">
        <v>1</v>
      </c>
    </row>
    <row r="11" spans="1:62" x14ac:dyDescent="0.2">
      <c r="A11" s="150"/>
      <c r="B11" s="16" t="s">
        <v>13</v>
      </c>
      <c r="C11" s="79">
        <v>30.755500000000001</v>
      </c>
      <c r="D11" s="79">
        <v>31.223199999999999</v>
      </c>
      <c r="E11" s="79">
        <v>31.132400000000001</v>
      </c>
      <c r="F11" s="79">
        <f t="shared" si="15"/>
        <v>6.7999999999983629E-3</v>
      </c>
      <c r="G11" s="79">
        <f t="shared" si="16"/>
        <v>6.6000000000023817E-3</v>
      </c>
      <c r="H11" s="89">
        <f t="shared" si="17"/>
        <v>1.0600000000000165E-2</v>
      </c>
      <c r="I11" s="15">
        <f>(F11/($C$6*(BJ11-$BJ$9)*$F$8))*10000</f>
        <v>0.16051010911131575</v>
      </c>
      <c r="J11" s="15">
        <f t="shared" ref="J11:J13" si="18">(G11/($F$8*$D$6*(BJ11-$BJ$9)))*10000</f>
        <v>0.15370706260502426</v>
      </c>
      <c r="K11" s="15">
        <f>(H11/($F$8*$E$6*(BJ11-$BJ$9)))*10000</f>
        <v>0.24406684706676834</v>
      </c>
      <c r="L11" s="15">
        <f t="shared" ref="L11:L13" si="19">AVERAGE(I11:K11)</f>
        <v>0.18609467292770279</v>
      </c>
      <c r="M11" s="15">
        <f t="shared" ref="M11:M13" si="20">_xlfn.STDEV.S(I11:K11)</f>
        <v>5.0320473877431736E-2</v>
      </c>
      <c r="N11" s="15">
        <f t="shared" ref="N11:N13" si="21">M11^2</f>
        <v>2.5321500912492897E-3</v>
      </c>
      <c r="P11" s="150"/>
      <c r="Q11" s="16" t="s">
        <v>13</v>
      </c>
      <c r="R11" s="79">
        <v>31.013400000000001</v>
      </c>
      <c r="S11" s="79">
        <v>31.977599999999999</v>
      </c>
      <c r="T11" s="79">
        <v>30.265599999999999</v>
      </c>
      <c r="U11" s="79">
        <f t="shared" ref="U11:U13" si="22">$R$9-R11</f>
        <v>2.6399999999998869E-2</v>
      </c>
      <c r="V11" s="79">
        <f t="shared" ref="V11:V13" si="23">$S$9-S11</f>
        <v>9.1999999999998749E-3</v>
      </c>
      <c r="W11" s="79">
        <f t="shared" ref="W11:W13" si="24">$T$9-T11</f>
        <v>-2.3099999999999454E-2</v>
      </c>
      <c r="X11" s="15">
        <f t="shared" ref="X11:X13" si="25">(U11/($R$6*(BJ11-$BJ$9)*$U$8))*10000</f>
        <v>0.60936035601784722</v>
      </c>
      <c r="Y11" s="15">
        <f t="shared" ref="Y11:Y13" si="26">(V11/($S$6*(BJ11-$BJ$9)*$U$8))*10000</f>
        <v>0.21116374693852608</v>
      </c>
      <c r="Z11" s="15">
        <f t="shared" ref="Z11:Z13" si="27">(W11/($T$6*(BJ11-$BJ$9)*$U$8))*10000</f>
        <v>-0.55076529226212079</v>
      </c>
      <c r="AA11" s="15">
        <f>AVERAGE(X11:Z11)</f>
        <v>8.9919603564750816E-2</v>
      </c>
      <c r="AB11" s="15">
        <f t="shared" ref="AB11:AB13" si="28">_xlfn.STDEV.S(X11:Z11)</f>
        <v>0.58948959844604931</v>
      </c>
      <c r="AC11" s="15">
        <f t="shared" ref="AC11:AC13" si="29">AB11^2</f>
        <v>0.34749798667608445</v>
      </c>
      <c r="AE11" s="154"/>
      <c r="AF11" s="10" t="s">
        <v>13</v>
      </c>
      <c r="AG11" s="79">
        <v>30.8949</v>
      </c>
      <c r="AH11" s="18">
        <v>30.896899999999999</v>
      </c>
      <c r="AI11" s="79">
        <v>31.444600000000001</v>
      </c>
      <c r="AJ11" s="98">
        <f>$AG$9-AG11</f>
        <v>-4.9999999999990052E-3</v>
      </c>
      <c r="AK11" s="98">
        <f t="shared" ref="AK11:AK13" si="30">$AH$9-AH11</f>
        <v>0.14880000000000138</v>
      </c>
      <c r="AL11" s="14">
        <f t="shared" ref="AL11:AL13" si="31">$AI$9-AI11</f>
        <v>1.2199999999999989E-2</v>
      </c>
      <c r="AM11" s="15">
        <f t="shared" ref="AM11:AM13" si="32">(AJ11/($AG$6*(BJ11-$BJ$9)*$AJ$8))*10000</f>
        <v>-0.11647594659777157</v>
      </c>
      <c r="AN11" s="15">
        <f t="shared" ref="AN11:AN13" si="33">(AK11/($AH$6*(BJ11-$BJ$9)*$AJ$8))*10000</f>
        <v>3.4730062861673479</v>
      </c>
      <c r="AO11" s="15">
        <f t="shared" ref="AO11:AO13" si="34">(AL11/($AI$6*(BJ11-$BJ$9)*$AJ$8))*10000</f>
        <v>0.28149332313125491</v>
      </c>
      <c r="AP11" s="15">
        <f>AVERAGE(AM11:AO11)</f>
        <v>1.2126745542336104</v>
      </c>
      <c r="AQ11" s="15">
        <f t="shared" ref="AQ11:AQ12" si="35">_xlfn.STDEV.S(AM11:AO11)</f>
        <v>1.9675923202488086</v>
      </c>
      <c r="AR11" s="15">
        <f t="shared" ref="AR11:AR13" si="36">AQ11^2</f>
        <v>3.87141953870209</v>
      </c>
      <c r="AS11" s="43"/>
      <c r="AT11" s="154"/>
      <c r="AU11" s="10" t="s">
        <v>13</v>
      </c>
      <c r="AV11" s="79">
        <v>30.573499999999999</v>
      </c>
      <c r="AW11" s="18">
        <v>31.264199999999999</v>
      </c>
      <c r="AX11" s="79">
        <v>30.788900000000002</v>
      </c>
      <c r="AY11" s="79">
        <f t="shared" ref="AY11:AY12" si="37">$AV$9-AV11</f>
        <v>1.3400000000000745E-2</v>
      </c>
      <c r="AZ11" s="79">
        <f t="shared" ref="AZ11:AZ13" si="38">$AW$9-AW11</f>
        <v>6.6000000000023817E-3</v>
      </c>
      <c r="BA11" s="14">
        <f t="shared" ref="BA11:BA13" si="39">$AX$9-AX11</f>
        <v>2.4999999999977263E-3</v>
      </c>
      <c r="BB11" s="15">
        <f t="shared" ref="BB11:BB13" si="40">(AY11/($AV$6*(BJ11-$BJ$9)*$AY$8))*10000</f>
        <v>0.31475664049038204</v>
      </c>
      <c r="BC11" s="15">
        <f t="shared" ref="BC11:BC13" si="41">(AZ11/($AW$6*(BJ11-$BJ$9)*$AY$8))*10000</f>
        <v>0.15354371283489673</v>
      </c>
      <c r="BD11" s="15">
        <f t="shared" ref="BD11:BD13" si="42">(BA11/($AX$6*(BJ11-$BJ$9)*$AY$8))*10000</f>
        <v>5.8723253822775788E-2</v>
      </c>
      <c r="BE11" s="15">
        <f t="shared" ref="BE11:BE13" si="43">AVERAGE(BB11:BD11)</f>
        <v>0.17567453571601818</v>
      </c>
      <c r="BF11" s="15">
        <f t="shared" ref="BF11:BF13" si="44">_xlfn.STDEV.S(BB11:BD11)</f>
        <v>0.12944343847089226</v>
      </c>
      <c r="BG11" s="15">
        <f t="shared" ref="BG11:BG13" si="45">BF11^2</f>
        <v>1.6755603763167672E-2</v>
      </c>
      <c r="BH11" s="2"/>
      <c r="BI11" s="46">
        <v>27</v>
      </c>
      <c r="BJ11" s="46">
        <v>2</v>
      </c>
    </row>
    <row r="12" spans="1:62" x14ac:dyDescent="0.2">
      <c r="A12" s="150"/>
      <c r="B12" s="16" t="s">
        <v>14</v>
      </c>
      <c r="C12" s="79">
        <v>30.754799999999999</v>
      </c>
      <c r="D12" s="79">
        <v>31.222100000000001</v>
      </c>
      <c r="E12" s="31">
        <v>31.1294</v>
      </c>
      <c r="F12" s="79">
        <f t="shared" si="15"/>
        <v>7.5000000000002842E-3</v>
      </c>
      <c r="G12" s="79">
        <f t="shared" si="16"/>
        <v>7.6999999999998181E-3</v>
      </c>
      <c r="H12" s="89">
        <f t="shared" si="17"/>
        <v>1.3600000000000279E-2</v>
      </c>
      <c r="I12" s="15">
        <f>(F12/($C$6*(BJ12-$BJ$9)*$F$8))*10000</f>
        <v>0.11802213905247093</v>
      </c>
      <c r="J12" s="15">
        <f t="shared" si="18"/>
        <v>0.11954993758163959</v>
      </c>
      <c r="K12" s="15">
        <f t="shared" ref="K12:K13" si="46">(H12/($F$8*$E$6*(BJ12-$BJ$9)))*10000</f>
        <v>0.20876157988101041</v>
      </c>
      <c r="L12" s="15">
        <f t="shared" si="19"/>
        <v>0.14877788550504031</v>
      </c>
      <c r="M12" s="15">
        <f t="shared" si="20"/>
        <v>5.1953019501553246E-2</v>
      </c>
      <c r="N12" s="15">
        <f t="shared" si="21"/>
        <v>2.6991162353287718E-3</v>
      </c>
      <c r="P12" s="150"/>
      <c r="Q12" s="16" t="s">
        <v>14</v>
      </c>
      <c r="R12" s="79">
        <v>31.0123</v>
      </c>
      <c r="S12" s="79">
        <v>31.975200000000001</v>
      </c>
      <c r="T12" s="79">
        <v>30.235099999999999</v>
      </c>
      <c r="U12" s="81">
        <f t="shared" si="22"/>
        <v>2.7499999999999858E-2</v>
      </c>
      <c r="V12" s="79">
        <f t="shared" si="23"/>
        <v>1.1599999999997834E-2</v>
      </c>
      <c r="W12" s="79">
        <f t="shared" si="24"/>
        <v>7.4000000000005173E-3</v>
      </c>
      <c r="X12" s="15">
        <f t="shared" si="25"/>
        <v>0.42316691390129874</v>
      </c>
      <c r="Y12" s="15">
        <f t="shared" si="26"/>
        <v>0.17749996119467235</v>
      </c>
      <c r="Z12" s="15">
        <f t="shared" si="27"/>
        <v>0.11762375650043504</v>
      </c>
      <c r="AA12" s="15">
        <f t="shared" ref="AA12:AA13" si="47">AVERAGE(X12:Z12)</f>
        <v>0.23943021053213534</v>
      </c>
      <c r="AB12" s="15">
        <f t="shared" si="28"/>
        <v>0.16191254459081456</v>
      </c>
      <c r="AC12" s="15">
        <f t="shared" si="29"/>
        <v>2.621567209587251E-2</v>
      </c>
      <c r="AE12" s="154"/>
      <c r="AF12" s="10" t="s">
        <v>14</v>
      </c>
      <c r="AG12" s="79">
        <v>31.0227</v>
      </c>
      <c r="AH12" s="79">
        <v>30.895</v>
      </c>
      <c r="AI12" s="79">
        <v>31.442</v>
      </c>
      <c r="AJ12" s="98">
        <f t="shared" ref="AJ12:AJ13" si="48">$AG$9-AG12</f>
        <v>-0.13279999999999959</v>
      </c>
      <c r="AK12" s="98">
        <f t="shared" si="30"/>
        <v>0.1507000000000005</v>
      </c>
      <c r="AL12" s="14">
        <f t="shared" si="31"/>
        <v>1.4800000000001035E-2</v>
      </c>
      <c r="AM12" s="15">
        <f t="shared" si="32"/>
        <v>-2.0624007610916122</v>
      </c>
      <c r="AN12" s="15">
        <f t="shared" si="33"/>
        <v>2.344901645723191</v>
      </c>
      <c r="AO12" s="15">
        <f t="shared" si="34"/>
        <v>0.22765580231381791</v>
      </c>
      <c r="AP12" s="15">
        <f t="shared" ref="AP12:AP13" si="49">AVERAGE(AM12:AO12)</f>
        <v>0.17005222898179892</v>
      </c>
      <c r="AQ12" s="15">
        <f t="shared" si="35"/>
        <v>2.2042157913925653</v>
      </c>
      <c r="AR12" s="15">
        <f t="shared" si="36"/>
        <v>4.8585672550243526</v>
      </c>
      <c r="AS12" s="43"/>
      <c r="AT12" s="154"/>
      <c r="AU12" s="10" t="s">
        <v>14</v>
      </c>
      <c r="AV12" s="79">
        <v>30.564900000000002</v>
      </c>
      <c r="AW12" s="79">
        <v>31.258600000000001</v>
      </c>
      <c r="AX12" s="79">
        <v>30.776900000000001</v>
      </c>
      <c r="AY12" s="79">
        <f t="shared" si="37"/>
        <v>2.1999999999998465E-2</v>
      </c>
      <c r="AZ12" s="79">
        <f t="shared" si="38"/>
        <v>1.2199999999999989E-2</v>
      </c>
      <c r="BA12" s="14">
        <f t="shared" si="39"/>
        <v>1.4499999999998181E-2</v>
      </c>
      <c r="BB12" s="15">
        <f t="shared" si="40"/>
        <v>0.34450975576057397</v>
      </c>
      <c r="BC12" s="15">
        <f t="shared" si="41"/>
        <v>0.18921548450354164</v>
      </c>
      <c r="BD12" s="15">
        <f t="shared" si="42"/>
        <v>0.22706324811491108</v>
      </c>
      <c r="BE12" s="15">
        <f t="shared" si="43"/>
        <v>0.25359616279300889</v>
      </c>
      <c r="BF12" s="15">
        <f t="shared" si="44"/>
        <v>8.0975763919209895E-2</v>
      </c>
      <c r="BG12" s="15">
        <f t="shared" si="45"/>
        <v>6.5570743422996153E-3</v>
      </c>
      <c r="BH12" s="2"/>
      <c r="BI12" s="46">
        <v>27</v>
      </c>
      <c r="BJ12" s="46">
        <v>3</v>
      </c>
    </row>
    <row r="13" spans="1:62" x14ac:dyDescent="0.2">
      <c r="A13" s="150"/>
      <c r="B13" s="16" t="s">
        <v>15</v>
      </c>
      <c r="C13" s="18">
        <v>30.698</v>
      </c>
      <c r="D13" s="18">
        <v>31.168299999999999</v>
      </c>
      <c r="E13" s="18">
        <v>31.092199999999998</v>
      </c>
      <c r="F13" s="79">
        <f t="shared" si="15"/>
        <v>6.4299999999999358E-2</v>
      </c>
      <c r="G13" s="79">
        <f t="shared" si="16"/>
        <v>6.1500000000002331E-2</v>
      </c>
      <c r="H13" s="89">
        <f t="shared" si="17"/>
        <v>5.0800000000002399E-2</v>
      </c>
      <c r="I13" s="15">
        <f t="shared" ref="I13" si="50">(F13/($C$6*(BJ13-$BJ$9)*$F$8))*10000</f>
        <v>0.1264803923512253</v>
      </c>
      <c r="J13" s="15">
        <f t="shared" si="18"/>
        <v>0.11935586300765075</v>
      </c>
      <c r="K13" s="15">
        <f t="shared" si="46"/>
        <v>9.7473237665033199E-2</v>
      </c>
      <c r="L13" s="15">
        <f t="shared" si="19"/>
        <v>0.11443649767463641</v>
      </c>
      <c r="M13" s="15">
        <f t="shared" si="20"/>
        <v>1.5116344538509161E-2</v>
      </c>
      <c r="N13" s="15">
        <f t="shared" si="21"/>
        <v>2.2850387220691573E-4</v>
      </c>
      <c r="P13" s="150"/>
      <c r="Q13" s="16" t="s">
        <v>15</v>
      </c>
      <c r="R13" s="18">
        <v>30.962900000000001</v>
      </c>
      <c r="S13" s="18">
        <v>31.938800000000001</v>
      </c>
      <c r="T13" s="18">
        <v>30.188199999999998</v>
      </c>
      <c r="U13" s="81">
        <f t="shared" si="22"/>
        <v>7.6899999999998414E-2</v>
      </c>
      <c r="V13" s="79">
        <f t="shared" si="23"/>
        <v>4.7999999999998266E-2</v>
      </c>
      <c r="W13" s="79">
        <f t="shared" si="24"/>
        <v>5.4300000000001347E-2</v>
      </c>
      <c r="X13" s="15">
        <f t="shared" si="25"/>
        <v>0.14791607126822442</v>
      </c>
      <c r="Y13" s="15">
        <f t="shared" si="26"/>
        <v>9.181032475587883E-2</v>
      </c>
      <c r="Z13" s="15">
        <f t="shared" si="27"/>
        <v>0.10788800638468471</v>
      </c>
      <c r="AA13" s="15">
        <f t="shared" si="47"/>
        <v>0.11587146746959598</v>
      </c>
      <c r="AB13" s="15">
        <f t="shared" si="28"/>
        <v>2.8892307559238283E-2</v>
      </c>
      <c r="AC13" s="15">
        <f t="shared" si="29"/>
        <v>8.3476543609761766E-4</v>
      </c>
      <c r="AE13" s="154"/>
      <c r="AF13" s="10" t="s">
        <v>15</v>
      </c>
      <c r="AG13" s="79">
        <v>30.9299</v>
      </c>
      <c r="AH13" s="79">
        <v>30.8325</v>
      </c>
      <c r="AI13" s="79">
        <v>31.364799999999999</v>
      </c>
      <c r="AJ13" s="98">
        <f t="shared" si="48"/>
        <v>-3.9999999999999147E-2</v>
      </c>
      <c r="AK13" s="98">
        <f t="shared" si="30"/>
        <v>0.2132000000000005</v>
      </c>
      <c r="AL13" s="14">
        <f t="shared" si="31"/>
        <v>9.2000000000002302E-2</v>
      </c>
      <c r="AM13" s="15">
        <f t="shared" si="32"/>
        <v>-7.7650631065194833E-2</v>
      </c>
      <c r="AN13" s="15">
        <f t="shared" si="33"/>
        <v>0.41467570576325796</v>
      </c>
      <c r="AO13" s="15">
        <f t="shared" si="34"/>
        <v>0.1768947112573506</v>
      </c>
      <c r="AP13" s="15">
        <f t="shared" si="49"/>
        <v>0.17130659531847126</v>
      </c>
      <c r="AQ13" s="15">
        <f>_xlfn.STDEV.S(AM13:AO13)</f>
        <v>0.24621073446042224</v>
      </c>
      <c r="AR13" s="15">
        <f t="shared" si="36"/>
        <v>6.061972576354055E-2</v>
      </c>
      <c r="AS13" s="43"/>
      <c r="AT13" s="154"/>
      <c r="AU13" s="10" t="s">
        <v>15</v>
      </c>
      <c r="AV13" s="79">
        <v>30.488299999999999</v>
      </c>
      <c r="AW13" s="79">
        <v>31.1874</v>
      </c>
      <c r="AX13" s="79">
        <v>30.708500000000001</v>
      </c>
      <c r="AY13" s="79">
        <f>$AV$9-AV13</f>
        <v>9.8600000000001131E-2</v>
      </c>
      <c r="AZ13" s="79">
        <f t="shared" si="38"/>
        <v>8.3400000000001029E-2</v>
      </c>
      <c r="BA13" s="14">
        <f t="shared" si="39"/>
        <v>8.2899999999998641E-2</v>
      </c>
      <c r="BB13" s="15">
        <f t="shared" si="40"/>
        <v>0.19300376089770085</v>
      </c>
      <c r="BC13" s="15">
        <f t="shared" si="41"/>
        <v>0.16168618245487276</v>
      </c>
      <c r="BD13" s="15">
        <f t="shared" si="42"/>
        <v>0.16227192473041535</v>
      </c>
      <c r="BE13" s="15">
        <f t="shared" si="43"/>
        <v>0.17232062269432968</v>
      </c>
      <c r="BF13" s="15">
        <f t="shared" si="44"/>
        <v>1.7914517240443694E-2</v>
      </c>
      <c r="BG13" s="15">
        <f t="shared" si="45"/>
        <v>3.2092992795815434E-4</v>
      </c>
      <c r="BH13" s="2"/>
      <c r="BI13" s="46">
        <v>26</v>
      </c>
      <c r="BJ13" s="46">
        <v>24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9.0684204537382629E-3</v>
      </c>
      <c r="X14" s="19"/>
      <c r="Y14" s="19"/>
      <c r="Z14" s="19"/>
      <c r="AA14" s="19"/>
      <c r="AB14" s="34" t="s">
        <v>45</v>
      </c>
      <c r="AC14" s="34">
        <f>SUM(AC10:AC13)</f>
        <v>0.54107702145332459</v>
      </c>
      <c r="AM14" s="19"/>
      <c r="AN14" s="19"/>
      <c r="AO14" s="19"/>
      <c r="AP14" s="19"/>
      <c r="AQ14" s="34" t="s">
        <v>45</v>
      </c>
      <c r="AR14" s="34">
        <f>SUM(AR10:AR13)</f>
        <v>8.796222764285023</v>
      </c>
      <c r="BB14" s="19"/>
      <c r="BC14" s="19"/>
      <c r="BD14" s="19"/>
      <c r="BE14" s="19"/>
      <c r="BF14" s="34" t="s">
        <v>45</v>
      </c>
      <c r="BG14" s="34">
        <f>SUM(BG10:BG13)</f>
        <v>7.2262680641813071E-2</v>
      </c>
    </row>
    <row r="15" spans="1:62" x14ac:dyDescent="0.2">
      <c r="M15" s="78" t="s">
        <v>44</v>
      </c>
      <c r="N15" s="35">
        <f>N10/N14</f>
        <v>0.3979359220674088</v>
      </c>
      <c r="AB15" s="78" t="s">
        <v>44</v>
      </c>
      <c r="AC15" s="35">
        <f>AC11/AC14</f>
        <v>0.64223386486217837</v>
      </c>
      <c r="AQ15" s="78" t="s">
        <v>44</v>
      </c>
      <c r="AR15" s="35">
        <f>AR12/AR14</f>
        <v>0.55234699998178916</v>
      </c>
      <c r="BF15" s="78" t="s">
        <v>44</v>
      </c>
      <c r="BG15" s="35">
        <f>BG10/BG14</f>
        <v>0.6729486392766002</v>
      </c>
    </row>
    <row r="16" spans="1:62" x14ac:dyDescent="0.2">
      <c r="M16" s="120" t="s">
        <v>88</v>
      </c>
      <c r="AB16" s="120"/>
      <c r="AQ16" s="120"/>
      <c r="AY16" s="126"/>
      <c r="BF16" s="78"/>
    </row>
    <row r="17" spans="12:59" x14ac:dyDescent="0.2">
      <c r="L17" s="28"/>
      <c r="M17" s="120" t="s">
        <v>44</v>
      </c>
      <c r="N17" s="120">
        <v>0.79769999999999996</v>
      </c>
      <c r="O17" s="28"/>
      <c r="AB17" s="120"/>
      <c r="AC17" s="120"/>
      <c r="AQ17" s="120"/>
      <c r="AR17" s="120"/>
      <c r="BF17" s="78"/>
      <c r="BG17" s="78"/>
    </row>
    <row r="18" spans="12:59" x14ac:dyDescent="0.2">
      <c r="L18" s="28"/>
      <c r="O18" s="28"/>
    </row>
    <row r="19" spans="12:59" x14ac:dyDescent="0.2">
      <c r="L19" s="28"/>
      <c r="M19" s="123"/>
      <c r="N19" s="123"/>
      <c r="O19" s="28"/>
      <c r="AB19" s="123"/>
      <c r="AC19" s="123"/>
      <c r="AQ19" s="123"/>
      <c r="AR19" s="123"/>
      <c r="BF19" s="167"/>
      <c r="BG19" s="167"/>
    </row>
    <row r="20" spans="12:59" x14ac:dyDescent="0.2">
      <c r="L20" s="29"/>
      <c r="M20" s="29"/>
      <c r="N20" s="29"/>
      <c r="O20" s="29"/>
    </row>
    <row r="21" spans="12:59" x14ac:dyDescent="0.2">
      <c r="L21" s="29"/>
      <c r="M21" s="29"/>
      <c r="N21" s="29"/>
      <c r="O21" s="29"/>
    </row>
    <row r="22" spans="12:59" x14ac:dyDescent="0.2">
      <c r="L22" s="29"/>
      <c r="M22" s="29"/>
      <c r="N22" s="29"/>
      <c r="O22" s="29"/>
    </row>
    <row r="23" spans="12:59" x14ac:dyDescent="0.2">
      <c r="L23" s="29"/>
      <c r="M23" s="29"/>
      <c r="N23" s="29"/>
      <c r="O23" s="29"/>
    </row>
    <row r="24" spans="12:59" x14ac:dyDescent="0.2">
      <c r="L24" s="30"/>
      <c r="M24" s="30"/>
      <c r="N24" s="30"/>
      <c r="O24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44" t="s">
        <v>47</v>
      </c>
      <c r="B36" s="168" t="s">
        <v>9</v>
      </c>
      <c r="C36" s="52" t="s">
        <v>49</v>
      </c>
      <c r="D36" s="53">
        <f>AR14</f>
        <v>8.796222764285023</v>
      </c>
      <c r="E36" s="143">
        <f>N17</f>
        <v>0.79769999999999996</v>
      </c>
      <c r="F36" s="54">
        <f>AR15</f>
        <v>0.55234699998178916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44"/>
      <c r="B37" s="169"/>
      <c r="C37" s="52" t="s">
        <v>50</v>
      </c>
      <c r="D37" s="53">
        <f>BG14</f>
        <v>7.2262680641813071E-2</v>
      </c>
      <c r="E37" s="143"/>
      <c r="F37" s="54">
        <f>BG15</f>
        <v>0.6729486392766002</v>
      </c>
      <c r="G37" s="52" t="str">
        <f t="shared" ref="G37:G39" si="51">IF(F37&lt; $N$17,"Si", "No")</f>
        <v>Si</v>
      </c>
      <c r="H37" s="52" t="str">
        <f t="shared" ref="H37:H39" si="52">IF(F37&lt; $N$17,"Si", "No")</f>
        <v>Si</v>
      </c>
    </row>
    <row r="38" spans="1:8" x14ac:dyDescent="0.2">
      <c r="A38" s="145" t="s">
        <v>51</v>
      </c>
      <c r="B38" s="169"/>
      <c r="C38" s="52" t="s">
        <v>49</v>
      </c>
      <c r="D38" s="53">
        <f>N14</f>
        <v>9.0684204537382629E-3</v>
      </c>
      <c r="E38" s="143"/>
      <c r="F38" s="54">
        <f>N15</f>
        <v>0.3979359220674088</v>
      </c>
      <c r="G38" s="52" t="str">
        <f t="shared" si="51"/>
        <v>Si</v>
      </c>
      <c r="H38" s="52" t="str">
        <f t="shared" si="52"/>
        <v>Si</v>
      </c>
    </row>
    <row r="39" spans="1:8" x14ac:dyDescent="0.2">
      <c r="A39" s="145"/>
      <c r="B39" s="170"/>
      <c r="C39" s="52" t="s">
        <v>50</v>
      </c>
      <c r="D39" s="53">
        <f>AC14</f>
        <v>0.54107702145332459</v>
      </c>
      <c r="E39" s="143"/>
      <c r="F39" s="54">
        <f>AC15</f>
        <v>0.64223386486217837</v>
      </c>
      <c r="G39" s="52" t="str">
        <f t="shared" si="51"/>
        <v>Si</v>
      </c>
      <c r="H39" s="52" t="str">
        <f t="shared" si="52"/>
        <v>Si</v>
      </c>
    </row>
  </sheetData>
  <mergeCells count="61">
    <mergeCell ref="A1:A13"/>
    <mergeCell ref="C1:E1"/>
    <mergeCell ref="F1:H1"/>
    <mergeCell ref="I1:K1"/>
    <mergeCell ref="P1:P13"/>
    <mergeCell ref="F3:H3"/>
    <mergeCell ref="F4:H4"/>
    <mergeCell ref="F5:H5"/>
    <mergeCell ref="F7:H7"/>
    <mergeCell ref="BB1:BD1"/>
    <mergeCell ref="L2:L9"/>
    <mergeCell ref="M2:M9"/>
    <mergeCell ref="N2:N9"/>
    <mergeCell ref="AA2:AA9"/>
    <mergeCell ref="AB2:AB9"/>
    <mergeCell ref="AC2:AC9"/>
    <mergeCell ref="U1:W1"/>
    <mergeCell ref="X1:Z1"/>
    <mergeCell ref="AE1:AE13"/>
    <mergeCell ref="AG1:AI1"/>
    <mergeCell ref="AJ1:AL1"/>
    <mergeCell ref="AM1:AO1"/>
    <mergeCell ref="U3:W3"/>
    <mergeCell ref="AJ3:AL3"/>
    <mergeCell ref="U4:W4"/>
    <mergeCell ref="BE2:BE9"/>
    <mergeCell ref="BF2:BF9"/>
    <mergeCell ref="BG2:BG9"/>
    <mergeCell ref="AY3:BA3"/>
    <mergeCell ref="AY4:BA4"/>
    <mergeCell ref="BB8:BD9"/>
    <mergeCell ref="U5:W5"/>
    <mergeCell ref="AJ5:AL5"/>
    <mergeCell ref="AY5:BA5"/>
    <mergeCell ref="F6:H6"/>
    <mergeCell ref="U6:W6"/>
    <mergeCell ref="AJ6:AL6"/>
    <mergeCell ref="AY6:BA6"/>
    <mergeCell ref="AP2:AP9"/>
    <mergeCell ref="AQ2:AQ9"/>
    <mergeCell ref="AR2:AR9"/>
    <mergeCell ref="AT1:AT13"/>
    <mergeCell ref="AV1:AX1"/>
    <mergeCell ref="AY1:BA1"/>
    <mergeCell ref="AJ4:AL4"/>
    <mergeCell ref="R1:T1"/>
    <mergeCell ref="U7:W7"/>
    <mergeCell ref="AJ7:AL7"/>
    <mergeCell ref="AY7:BA7"/>
    <mergeCell ref="F8:H8"/>
    <mergeCell ref="I8:K9"/>
    <mergeCell ref="U8:W8"/>
    <mergeCell ref="X8:Z9"/>
    <mergeCell ref="AJ8:AL8"/>
    <mergeCell ref="AM8:AO9"/>
    <mergeCell ref="AY8:BA8"/>
    <mergeCell ref="BF19:BG19"/>
    <mergeCell ref="A36:A37"/>
    <mergeCell ref="E36:E39"/>
    <mergeCell ref="A38:A39"/>
    <mergeCell ref="B36:B39"/>
  </mergeCells>
  <pageMargins left="0.7" right="0.7" top="0.75" bottom="0.75" header="0.3" footer="0.3"/>
  <pageSetup orientation="portrait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zoomScale="69" zoomScaleNormal="81" zoomScalePageLayoutView="81" workbookViewId="0">
      <selection activeCell="F38" sqref="F38:H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4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4" t="s">
        <v>74</v>
      </c>
      <c r="B1" s="82" t="s">
        <v>2</v>
      </c>
      <c r="C1" s="174" t="s">
        <v>3</v>
      </c>
      <c r="D1" s="175"/>
      <c r="E1" s="176"/>
      <c r="F1" s="174" t="s">
        <v>3</v>
      </c>
      <c r="G1" s="175"/>
      <c r="H1" s="176"/>
      <c r="I1" s="174" t="s">
        <v>42</v>
      </c>
      <c r="J1" s="175"/>
      <c r="K1" s="176"/>
      <c r="L1" s="83" t="s">
        <v>41</v>
      </c>
      <c r="M1" s="83" t="s">
        <v>39</v>
      </c>
      <c r="N1" s="83" t="s">
        <v>43</v>
      </c>
      <c r="P1" s="150" t="s">
        <v>75</v>
      </c>
      <c r="Q1" s="39" t="s">
        <v>2</v>
      </c>
      <c r="R1" s="146" t="s">
        <v>3</v>
      </c>
      <c r="S1" s="146"/>
      <c r="T1" s="146"/>
      <c r="U1" s="146" t="s">
        <v>3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73</v>
      </c>
      <c r="AF1" s="82" t="s">
        <v>2</v>
      </c>
      <c r="AG1" s="174" t="s">
        <v>3</v>
      </c>
      <c r="AH1" s="175"/>
      <c r="AI1" s="176"/>
      <c r="AJ1" s="174" t="s">
        <v>3</v>
      </c>
      <c r="AK1" s="175"/>
      <c r="AL1" s="176"/>
      <c r="AM1" s="174" t="s">
        <v>42</v>
      </c>
      <c r="AN1" s="175"/>
      <c r="AO1" s="176"/>
      <c r="AP1" s="83" t="s">
        <v>41</v>
      </c>
      <c r="AQ1" s="83" t="s">
        <v>39</v>
      </c>
      <c r="AR1" s="83" t="s">
        <v>43</v>
      </c>
      <c r="AS1" s="37"/>
      <c r="AT1" s="150" t="s">
        <v>76</v>
      </c>
      <c r="AU1" s="39" t="s">
        <v>2</v>
      </c>
      <c r="AV1" s="146" t="s">
        <v>3</v>
      </c>
      <c r="AW1" s="146"/>
      <c r="AX1" s="146"/>
      <c r="AY1" s="146" t="s">
        <v>3</v>
      </c>
      <c r="AZ1" s="146"/>
      <c r="BA1" s="146"/>
      <c r="BB1" s="146" t="s">
        <v>42</v>
      </c>
      <c r="BC1" s="146"/>
      <c r="BD1" s="146"/>
      <c r="BE1" s="22" t="s">
        <v>41</v>
      </c>
      <c r="BF1" s="22" t="s">
        <v>39</v>
      </c>
      <c r="BG1" s="22" t="s">
        <v>43</v>
      </c>
      <c r="BH1" s="1"/>
      <c r="BI1" s="48" t="s">
        <v>46</v>
      </c>
      <c r="BJ1" s="32" t="s">
        <v>30</v>
      </c>
    </row>
    <row r="2" spans="1:62" x14ac:dyDescent="0.2">
      <c r="A2" s="154"/>
      <c r="B2" s="10" t="s">
        <v>1</v>
      </c>
      <c r="C2" s="46">
        <v>1</v>
      </c>
      <c r="D2" s="46">
        <v>2</v>
      </c>
      <c r="E2" s="46">
        <v>3</v>
      </c>
      <c r="F2" s="46" t="s">
        <v>31</v>
      </c>
      <c r="G2" s="46" t="s">
        <v>32</v>
      </c>
      <c r="H2" s="46" t="s">
        <v>33</v>
      </c>
      <c r="I2" s="46">
        <v>1</v>
      </c>
      <c r="J2" s="46">
        <v>2</v>
      </c>
      <c r="K2" s="46">
        <v>3</v>
      </c>
      <c r="L2" s="151"/>
      <c r="M2" s="151"/>
      <c r="N2" s="151"/>
      <c r="P2" s="150"/>
      <c r="Q2" s="16" t="s">
        <v>1</v>
      </c>
      <c r="R2" s="46">
        <v>1</v>
      </c>
      <c r="S2" s="46">
        <v>2</v>
      </c>
      <c r="T2" s="46">
        <v>3</v>
      </c>
      <c r="U2" s="46" t="s">
        <v>31</v>
      </c>
      <c r="V2" s="46" t="s">
        <v>32</v>
      </c>
      <c r="W2" s="46" t="s">
        <v>33</v>
      </c>
      <c r="X2" s="46">
        <v>1</v>
      </c>
      <c r="Y2" s="46">
        <v>2</v>
      </c>
      <c r="Z2" s="46">
        <v>3</v>
      </c>
      <c r="AA2" s="151"/>
      <c r="AB2" s="151"/>
      <c r="AC2" s="151"/>
      <c r="AE2" s="154"/>
      <c r="AF2" s="10" t="s">
        <v>1</v>
      </c>
      <c r="AG2" s="46">
        <v>1</v>
      </c>
      <c r="AH2" s="46">
        <v>2</v>
      </c>
      <c r="AI2" s="46">
        <v>3</v>
      </c>
      <c r="AJ2" s="46" t="s">
        <v>31</v>
      </c>
      <c r="AK2" s="46" t="s">
        <v>32</v>
      </c>
      <c r="AL2" s="46" t="s">
        <v>33</v>
      </c>
      <c r="AM2" s="46">
        <v>1</v>
      </c>
      <c r="AN2" s="46">
        <v>2</v>
      </c>
      <c r="AO2" s="46">
        <v>3</v>
      </c>
      <c r="AP2" s="151"/>
      <c r="AQ2" s="151"/>
      <c r="AR2" s="151"/>
      <c r="AS2" s="42"/>
      <c r="AT2" s="150"/>
      <c r="AU2" s="16" t="s">
        <v>1</v>
      </c>
      <c r="AV2" s="46">
        <v>1</v>
      </c>
      <c r="AW2" s="46">
        <v>2</v>
      </c>
      <c r="AX2" s="46">
        <v>3</v>
      </c>
      <c r="AY2" s="46" t="s">
        <v>31</v>
      </c>
      <c r="AZ2" s="46" t="s">
        <v>32</v>
      </c>
      <c r="BA2" s="46" t="s">
        <v>33</v>
      </c>
      <c r="BB2" s="46">
        <v>1</v>
      </c>
      <c r="BC2" s="46">
        <v>2</v>
      </c>
      <c r="BD2" s="46">
        <v>3</v>
      </c>
      <c r="BE2" s="151"/>
      <c r="BF2" s="151"/>
      <c r="BG2" s="151"/>
      <c r="BI2" s="46"/>
      <c r="BJ2" s="46"/>
    </row>
    <row r="3" spans="1:62" x14ac:dyDescent="0.2">
      <c r="A3" s="154"/>
      <c r="B3" s="10" t="s">
        <v>4</v>
      </c>
      <c r="C3" s="46">
        <v>5.85</v>
      </c>
      <c r="D3" s="46">
        <v>5.85</v>
      </c>
      <c r="E3" s="46">
        <v>5.85</v>
      </c>
      <c r="F3" s="147">
        <f t="shared" ref="F3:F7" si="0">AVERAGE(C3:E3)</f>
        <v>5.8499999999999988</v>
      </c>
      <c r="G3" s="147"/>
      <c r="H3" s="147"/>
      <c r="I3" s="46">
        <v>5.85</v>
      </c>
      <c r="J3" s="46">
        <v>5.85</v>
      </c>
      <c r="K3" s="46">
        <v>5.85</v>
      </c>
      <c r="L3" s="152"/>
      <c r="M3" s="152"/>
      <c r="N3" s="152"/>
      <c r="P3" s="150"/>
      <c r="Q3" s="16" t="s">
        <v>4</v>
      </c>
      <c r="R3" s="46">
        <v>5.85</v>
      </c>
      <c r="S3" s="46">
        <v>5.85</v>
      </c>
      <c r="T3" s="46">
        <v>5.85</v>
      </c>
      <c r="U3" s="147">
        <f t="shared" ref="U3:U7" si="1">AVERAGE(R3:T3)</f>
        <v>5.8499999999999988</v>
      </c>
      <c r="V3" s="147"/>
      <c r="W3" s="147"/>
      <c r="X3" s="46">
        <v>5.85</v>
      </c>
      <c r="Y3" s="46">
        <v>5.85</v>
      </c>
      <c r="Z3" s="46">
        <v>5.85</v>
      </c>
      <c r="AA3" s="152"/>
      <c r="AB3" s="152"/>
      <c r="AC3" s="152"/>
      <c r="AE3" s="154"/>
      <c r="AF3" s="10" t="s">
        <v>4</v>
      </c>
      <c r="AG3" s="46">
        <v>5.85</v>
      </c>
      <c r="AH3" s="46">
        <v>5.85</v>
      </c>
      <c r="AI3" s="46">
        <v>5.85</v>
      </c>
      <c r="AJ3" s="147">
        <f t="shared" ref="AJ3:AJ7" si="2">AVERAGE(AG3:AI3)</f>
        <v>5.8499999999999988</v>
      </c>
      <c r="AK3" s="147"/>
      <c r="AL3" s="147"/>
      <c r="AM3" s="46">
        <v>5.85</v>
      </c>
      <c r="AN3" s="46">
        <v>5.85</v>
      </c>
      <c r="AO3" s="46">
        <v>5.85</v>
      </c>
      <c r="AP3" s="152"/>
      <c r="AQ3" s="152"/>
      <c r="AR3" s="152"/>
      <c r="AS3" s="42"/>
      <c r="AT3" s="150"/>
      <c r="AU3" s="16" t="s">
        <v>4</v>
      </c>
      <c r="AV3" s="46">
        <v>5.85</v>
      </c>
      <c r="AW3" s="46">
        <v>5.85</v>
      </c>
      <c r="AX3" s="46">
        <v>5.85</v>
      </c>
      <c r="AY3" s="147">
        <f t="shared" ref="AY3:AY7" si="3">AVERAGE(AV3:AX3)</f>
        <v>5.8499999999999988</v>
      </c>
      <c r="AZ3" s="147"/>
      <c r="BA3" s="147"/>
      <c r="BB3" s="84">
        <v>5.85</v>
      </c>
      <c r="BC3" s="85">
        <v>5.85</v>
      </c>
      <c r="BD3" s="85">
        <v>5.85</v>
      </c>
      <c r="BE3" s="152"/>
      <c r="BF3" s="152"/>
      <c r="BG3" s="152"/>
      <c r="BI3" s="46"/>
      <c r="BJ3" s="46"/>
    </row>
    <row r="4" spans="1:62" x14ac:dyDescent="0.2">
      <c r="A4" s="154"/>
      <c r="B4" s="10" t="s">
        <v>5</v>
      </c>
      <c r="C4" s="46">
        <v>2.09</v>
      </c>
      <c r="D4" s="46">
        <v>2.06</v>
      </c>
      <c r="E4" s="46">
        <v>2.0299999999999998</v>
      </c>
      <c r="F4" s="147">
        <f t="shared" si="0"/>
        <v>2.06</v>
      </c>
      <c r="G4" s="147"/>
      <c r="H4" s="147"/>
      <c r="I4" s="46">
        <v>2.09</v>
      </c>
      <c r="J4" s="46">
        <v>2.06</v>
      </c>
      <c r="K4" s="46">
        <v>2.0299999999999998</v>
      </c>
      <c r="L4" s="152"/>
      <c r="M4" s="152"/>
      <c r="N4" s="152"/>
      <c r="P4" s="150"/>
      <c r="Q4" s="16" t="s">
        <v>5</v>
      </c>
      <c r="R4" s="46">
        <v>2.09</v>
      </c>
      <c r="S4" s="46">
        <v>2.02</v>
      </c>
      <c r="T4" s="46">
        <v>1.84</v>
      </c>
      <c r="U4" s="147">
        <f t="shared" si="1"/>
        <v>1.9833333333333332</v>
      </c>
      <c r="V4" s="147"/>
      <c r="W4" s="147"/>
      <c r="X4" s="46">
        <v>2.09</v>
      </c>
      <c r="Y4" s="46">
        <v>2.02</v>
      </c>
      <c r="Z4" s="46">
        <v>1.84</v>
      </c>
      <c r="AA4" s="152"/>
      <c r="AB4" s="152"/>
      <c r="AC4" s="152"/>
      <c r="AE4" s="154"/>
      <c r="AF4" s="10" t="s">
        <v>5</v>
      </c>
      <c r="AG4" s="46">
        <v>1.94</v>
      </c>
      <c r="AH4" s="46">
        <v>2.0099999999999998</v>
      </c>
      <c r="AI4" s="46">
        <v>2.02</v>
      </c>
      <c r="AJ4" s="147">
        <f t="shared" si="2"/>
        <v>1.99</v>
      </c>
      <c r="AK4" s="147"/>
      <c r="AL4" s="147"/>
      <c r="AM4" s="46">
        <v>1.94</v>
      </c>
      <c r="AN4" s="46">
        <v>2.0099999999999998</v>
      </c>
      <c r="AO4" s="46">
        <v>2.02</v>
      </c>
      <c r="AP4" s="152"/>
      <c r="AQ4" s="152"/>
      <c r="AR4" s="152"/>
      <c r="AS4" s="42"/>
      <c r="AT4" s="150"/>
      <c r="AU4" s="16" t="s">
        <v>5</v>
      </c>
      <c r="AV4" s="46">
        <v>2.04</v>
      </c>
      <c r="AW4" s="46">
        <v>2</v>
      </c>
      <c r="AX4" s="46">
        <v>1.98</v>
      </c>
      <c r="AY4" s="147">
        <f t="shared" si="3"/>
        <v>2.0066666666666664</v>
      </c>
      <c r="AZ4" s="147"/>
      <c r="BA4" s="147"/>
      <c r="BB4" s="86">
        <v>1.94</v>
      </c>
      <c r="BC4" s="87">
        <v>2.0099999999999998</v>
      </c>
      <c r="BD4" s="87">
        <v>2.02</v>
      </c>
      <c r="BE4" s="152"/>
      <c r="BF4" s="152"/>
      <c r="BG4" s="152"/>
      <c r="BI4" s="46"/>
      <c r="BJ4" s="46"/>
    </row>
    <row r="5" spans="1:62" x14ac:dyDescent="0.2">
      <c r="A5" s="154"/>
      <c r="B5" s="10" t="s">
        <v>6</v>
      </c>
      <c r="C5" s="46">
        <v>0.19</v>
      </c>
      <c r="D5" s="46">
        <v>0.19</v>
      </c>
      <c r="E5" s="46">
        <v>0.19</v>
      </c>
      <c r="F5" s="147">
        <f t="shared" si="0"/>
        <v>0.19000000000000003</v>
      </c>
      <c r="G5" s="147"/>
      <c r="H5" s="147"/>
      <c r="I5" s="46">
        <v>0.19</v>
      </c>
      <c r="J5" s="46">
        <v>0.19</v>
      </c>
      <c r="K5" s="46">
        <v>0.19</v>
      </c>
      <c r="L5" s="152"/>
      <c r="M5" s="152"/>
      <c r="N5" s="152"/>
      <c r="P5" s="150"/>
      <c r="Q5" s="16" t="s">
        <v>6</v>
      </c>
      <c r="R5" s="46">
        <v>0.19</v>
      </c>
      <c r="S5" s="46">
        <v>0.19</v>
      </c>
      <c r="T5" s="46">
        <v>0.19</v>
      </c>
      <c r="U5" s="147">
        <f t="shared" si="1"/>
        <v>0.19000000000000003</v>
      </c>
      <c r="V5" s="147"/>
      <c r="W5" s="147"/>
      <c r="X5" s="46">
        <v>0.19</v>
      </c>
      <c r="Y5" s="46">
        <v>0.19</v>
      </c>
      <c r="Z5" s="46">
        <v>0.19</v>
      </c>
      <c r="AA5" s="152"/>
      <c r="AB5" s="152"/>
      <c r="AC5" s="152"/>
      <c r="AE5" s="154"/>
      <c r="AF5" s="10" t="s">
        <v>6</v>
      </c>
      <c r="AG5" s="46">
        <v>0.19</v>
      </c>
      <c r="AH5" s="46">
        <v>0.19</v>
      </c>
      <c r="AI5" s="46">
        <v>0.19</v>
      </c>
      <c r="AJ5" s="147">
        <f t="shared" si="2"/>
        <v>0.19000000000000003</v>
      </c>
      <c r="AK5" s="147"/>
      <c r="AL5" s="147"/>
      <c r="AM5" s="46">
        <v>0.19</v>
      </c>
      <c r="AN5" s="46">
        <v>0.19</v>
      </c>
      <c r="AO5" s="46">
        <v>0.19</v>
      </c>
      <c r="AP5" s="152"/>
      <c r="AQ5" s="152"/>
      <c r="AR5" s="152"/>
      <c r="AS5" s="42"/>
      <c r="AT5" s="150"/>
      <c r="AU5" s="16" t="s">
        <v>6</v>
      </c>
      <c r="AV5" s="46">
        <v>0.19</v>
      </c>
      <c r="AW5" s="46">
        <v>0.19</v>
      </c>
      <c r="AX5" s="46">
        <v>0.19</v>
      </c>
      <c r="AY5" s="147">
        <f t="shared" si="3"/>
        <v>0.19000000000000003</v>
      </c>
      <c r="AZ5" s="147"/>
      <c r="BA5" s="147"/>
      <c r="BB5" s="86">
        <v>0.19</v>
      </c>
      <c r="BC5" s="87">
        <v>0.19</v>
      </c>
      <c r="BD5" s="87">
        <v>0.19</v>
      </c>
      <c r="BE5" s="152"/>
      <c r="BF5" s="152"/>
      <c r="BG5" s="152"/>
      <c r="BI5" s="46"/>
      <c r="BJ5" s="46"/>
    </row>
    <row r="6" spans="1:62" x14ac:dyDescent="0.2">
      <c r="A6" s="154"/>
      <c r="B6" s="10" t="s">
        <v>28</v>
      </c>
      <c r="C6" s="79">
        <f t="shared" ref="C6:K6" si="4">(C3*C4*2)+(C3*C5*2)+(C5*C4*2)</f>
        <v>27.470199999999995</v>
      </c>
      <c r="D6" s="79">
        <f t="shared" si="4"/>
        <v>27.107800000000001</v>
      </c>
      <c r="E6" s="79">
        <f t="shared" si="4"/>
        <v>26.745399999999997</v>
      </c>
      <c r="F6" s="147">
        <f t="shared" si="0"/>
        <v>27.107799999999997</v>
      </c>
      <c r="G6" s="147"/>
      <c r="H6" s="147"/>
      <c r="I6" s="79">
        <f t="shared" si="4"/>
        <v>27.470199999999995</v>
      </c>
      <c r="J6" s="79">
        <f t="shared" si="4"/>
        <v>27.107800000000001</v>
      </c>
      <c r="K6" s="79">
        <f t="shared" si="4"/>
        <v>26.745399999999997</v>
      </c>
      <c r="L6" s="152"/>
      <c r="M6" s="152"/>
      <c r="N6" s="152"/>
      <c r="P6" s="150"/>
      <c r="Q6" s="16" t="s">
        <v>28</v>
      </c>
      <c r="R6" s="79">
        <f t="shared" ref="R6:Z6" si="5">(R3*R4*2)+(R3*R5*2)+(R5*R4*2)</f>
        <v>27.470199999999995</v>
      </c>
      <c r="S6" s="79">
        <f t="shared" si="5"/>
        <v>26.624600000000001</v>
      </c>
      <c r="T6" s="79">
        <f t="shared" si="5"/>
        <v>24.450199999999999</v>
      </c>
      <c r="U6" s="147">
        <f t="shared" si="1"/>
        <v>26.181666666666661</v>
      </c>
      <c r="V6" s="147"/>
      <c r="W6" s="147"/>
      <c r="X6" s="79">
        <f t="shared" si="5"/>
        <v>27.470199999999995</v>
      </c>
      <c r="Y6" s="79">
        <f t="shared" si="5"/>
        <v>26.624600000000001</v>
      </c>
      <c r="Z6" s="79">
        <f t="shared" si="5"/>
        <v>24.450199999999999</v>
      </c>
      <c r="AA6" s="152"/>
      <c r="AB6" s="152"/>
      <c r="AC6" s="152"/>
      <c r="AE6" s="154"/>
      <c r="AF6" s="10" t="s">
        <v>28</v>
      </c>
      <c r="AG6" s="79">
        <f t="shared" ref="AG6:AO6" si="6">(AG3*AG4*2)+(AG3*AG5*2)+(AG5*AG4*2)</f>
        <v>25.658199999999997</v>
      </c>
      <c r="AH6" s="79">
        <f t="shared" si="6"/>
        <v>26.503799999999995</v>
      </c>
      <c r="AI6" s="79">
        <f t="shared" si="6"/>
        <v>26.624600000000001</v>
      </c>
      <c r="AJ6" s="147">
        <f t="shared" si="2"/>
        <v>26.262199999999996</v>
      </c>
      <c r="AK6" s="147"/>
      <c r="AL6" s="147"/>
      <c r="AM6" s="79">
        <f t="shared" si="6"/>
        <v>25.658199999999997</v>
      </c>
      <c r="AN6" s="79">
        <f t="shared" si="6"/>
        <v>26.503799999999995</v>
      </c>
      <c r="AO6" s="79">
        <f t="shared" si="6"/>
        <v>26.624600000000001</v>
      </c>
      <c r="AP6" s="152"/>
      <c r="AQ6" s="152"/>
      <c r="AR6" s="152"/>
      <c r="AS6" s="42"/>
      <c r="AT6" s="150"/>
      <c r="AU6" s="16" t="s">
        <v>28</v>
      </c>
      <c r="AV6" s="79">
        <f t="shared" ref="AV6:BD6" si="7">(AV3*AV4*2)+(AV3*AV5*2)+(AV5*AV4*2)</f>
        <v>26.866199999999999</v>
      </c>
      <c r="AW6" s="79">
        <f t="shared" si="7"/>
        <v>26.382999999999999</v>
      </c>
      <c r="AX6" s="79">
        <f t="shared" si="7"/>
        <v>26.141399999999997</v>
      </c>
      <c r="AY6" s="147">
        <f t="shared" si="3"/>
        <v>26.463533333333334</v>
      </c>
      <c r="AZ6" s="147"/>
      <c r="BA6" s="147"/>
      <c r="BB6" s="79">
        <f t="shared" si="7"/>
        <v>25.658199999999997</v>
      </c>
      <c r="BC6" s="79">
        <f t="shared" si="7"/>
        <v>26.503799999999995</v>
      </c>
      <c r="BD6" s="79">
        <f t="shared" si="7"/>
        <v>26.624600000000001</v>
      </c>
      <c r="BE6" s="152"/>
      <c r="BF6" s="152"/>
      <c r="BG6" s="152"/>
      <c r="BI6" s="46"/>
      <c r="BJ6" s="46"/>
    </row>
    <row r="7" spans="1:62" x14ac:dyDescent="0.2">
      <c r="A7" s="154"/>
      <c r="B7" s="10" t="s">
        <v>29</v>
      </c>
      <c r="C7" s="79">
        <f t="shared" ref="C7:K7" si="8">C5*C4*C3</f>
        <v>2.3230349999999995</v>
      </c>
      <c r="D7" s="79">
        <f t="shared" si="8"/>
        <v>2.2896900000000002</v>
      </c>
      <c r="E7" s="79">
        <f t="shared" si="8"/>
        <v>2.2563449999999996</v>
      </c>
      <c r="F7" s="147">
        <f t="shared" si="0"/>
        <v>2.2896899999999998</v>
      </c>
      <c r="G7" s="147"/>
      <c r="H7" s="147"/>
      <c r="I7" s="79">
        <f t="shared" si="8"/>
        <v>2.3230349999999995</v>
      </c>
      <c r="J7" s="79">
        <f t="shared" si="8"/>
        <v>2.2896900000000002</v>
      </c>
      <c r="K7" s="79">
        <f t="shared" si="8"/>
        <v>2.2563449999999996</v>
      </c>
      <c r="L7" s="152"/>
      <c r="M7" s="152"/>
      <c r="N7" s="152"/>
      <c r="P7" s="150"/>
      <c r="Q7" s="16" t="s">
        <v>29</v>
      </c>
      <c r="R7" s="79">
        <f t="shared" ref="R7:Z7" si="9">R5*R4*R3</f>
        <v>2.3230349999999995</v>
      </c>
      <c r="S7" s="79">
        <f t="shared" si="9"/>
        <v>2.2452299999999998</v>
      </c>
      <c r="T7" s="79">
        <f t="shared" si="9"/>
        <v>2.0451600000000001</v>
      </c>
      <c r="U7" s="147">
        <f t="shared" si="1"/>
        <v>2.204475</v>
      </c>
      <c r="V7" s="147"/>
      <c r="W7" s="147"/>
      <c r="X7" s="79">
        <f t="shared" si="9"/>
        <v>2.3230349999999995</v>
      </c>
      <c r="Y7" s="79">
        <f t="shared" si="9"/>
        <v>2.2452299999999998</v>
      </c>
      <c r="Z7" s="79">
        <f t="shared" si="9"/>
        <v>2.0451600000000001</v>
      </c>
      <c r="AA7" s="152"/>
      <c r="AB7" s="152"/>
      <c r="AC7" s="152"/>
      <c r="AE7" s="154"/>
      <c r="AF7" s="10" t="s">
        <v>29</v>
      </c>
      <c r="AG7" s="79">
        <f t="shared" ref="AG7:AO7" si="10">AG5*AG4*AG3</f>
        <v>2.1563099999999999</v>
      </c>
      <c r="AH7" s="79">
        <f t="shared" si="10"/>
        <v>2.2341149999999996</v>
      </c>
      <c r="AI7" s="79">
        <f t="shared" si="10"/>
        <v>2.2452299999999998</v>
      </c>
      <c r="AJ7" s="147">
        <f t="shared" si="2"/>
        <v>2.2118850000000001</v>
      </c>
      <c r="AK7" s="147"/>
      <c r="AL7" s="147"/>
      <c r="AM7" s="79">
        <f t="shared" si="10"/>
        <v>2.1563099999999999</v>
      </c>
      <c r="AN7" s="79">
        <f t="shared" si="10"/>
        <v>2.2341149999999996</v>
      </c>
      <c r="AO7" s="79">
        <f t="shared" si="10"/>
        <v>2.2452299999999998</v>
      </c>
      <c r="AP7" s="152"/>
      <c r="AQ7" s="152"/>
      <c r="AR7" s="152"/>
      <c r="AS7" s="42"/>
      <c r="AT7" s="150"/>
      <c r="AU7" s="16" t="s">
        <v>29</v>
      </c>
      <c r="AV7" s="79">
        <f>AV5*AV4*AV3</f>
        <v>2.2674599999999998</v>
      </c>
      <c r="AW7" s="79">
        <f t="shared" ref="AW7:BD7" si="11">AW5*AW4*AW3</f>
        <v>2.2229999999999999</v>
      </c>
      <c r="AX7" s="79">
        <f t="shared" si="11"/>
        <v>2.2007699999999999</v>
      </c>
      <c r="AY7" s="147">
        <f t="shared" si="3"/>
        <v>2.2304099999999996</v>
      </c>
      <c r="AZ7" s="147"/>
      <c r="BA7" s="147"/>
      <c r="BB7" s="79">
        <f t="shared" si="11"/>
        <v>2.1563099999999999</v>
      </c>
      <c r="BC7" s="79">
        <f t="shared" si="11"/>
        <v>2.2341149999999996</v>
      </c>
      <c r="BD7" s="79">
        <f t="shared" si="11"/>
        <v>2.2452299999999998</v>
      </c>
      <c r="BE7" s="152"/>
      <c r="BF7" s="152"/>
      <c r="BG7" s="152"/>
      <c r="BI7" s="46"/>
      <c r="BJ7" s="46"/>
    </row>
    <row r="8" spans="1:62" x14ac:dyDescent="0.2">
      <c r="A8" s="154"/>
      <c r="B8" s="10" t="s">
        <v>35</v>
      </c>
      <c r="C8" s="79">
        <f>C9/C7</f>
        <v>2.1171441670056632</v>
      </c>
      <c r="D8" s="79">
        <f t="shared" ref="D8" si="12">D9/D7</f>
        <v>2.1609912258864736</v>
      </c>
      <c r="E8" s="79">
        <f>E9/E7</f>
        <v>2.1687729491722236</v>
      </c>
      <c r="F8" s="171">
        <f>AVERAGE(C8:E8)</f>
        <v>2.1489694473547871</v>
      </c>
      <c r="G8" s="172"/>
      <c r="H8" s="173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79">
        <f>R9/R7</f>
        <v>2.0895940009513421</v>
      </c>
      <c r="S8" s="79">
        <f t="shared" ref="S8" si="13">S9/S7</f>
        <v>2.1592888033742645</v>
      </c>
      <c r="T8" s="79">
        <f>T9/T7</f>
        <v>2.1758688806743725</v>
      </c>
      <c r="U8" s="171">
        <f>AVERAGE(R8:T8)</f>
        <v>2.141583894999993</v>
      </c>
      <c r="V8" s="172"/>
      <c r="W8" s="173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79">
        <f>AG9/AG7</f>
        <v>2.1477431352634824</v>
      </c>
      <c r="AH8" s="79">
        <f>AH9/AH7</f>
        <v>2.1402658323318184</v>
      </c>
      <c r="AI8" s="79">
        <f>AI9/AI7</f>
        <v>2.1529197454158373</v>
      </c>
      <c r="AJ8" s="171">
        <f>AVERAGE(AG8:AI8)</f>
        <v>2.1469762376703794</v>
      </c>
      <c r="AK8" s="172"/>
      <c r="AL8" s="173"/>
      <c r="AM8" s="148" t="s">
        <v>34</v>
      </c>
      <c r="AN8" s="148"/>
      <c r="AO8" s="148"/>
      <c r="AP8" s="152"/>
      <c r="AQ8" s="152"/>
      <c r="AR8" s="152"/>
      <c r="AS8" s="42"/>
      <c r="AT8" s="150"/>
      <c r="AU8" s="16" t="s">
        <v>35</v>
      </c>
      <c r="AV8" s="79">
        <f>AV9/AV7</f>
        <v>2.1399274959646477</v>
      </c>
      <c r="AW8" s="79">
        <f t="shared" ref="AW8" si="14">AW9/AW7</f>
        <v>2.1396761133603239</v>
      </c>
      <c r="AX8" s="79">
        <f>AX9/AX7</f>
        <v>2.1529737319211004</v>
      </c>
      <c r="AY8" s="171">
        <f>AVERAGE(AV8:AX8)</f>
        <v>2.1441924470820237</v>
      </c>
      <c r="AZ8" s="172"/>
      <c r="BA8" s="173"/>
      <c r="BB8" s="148" t="s">
        <v>34</v>
      </c>
      <c r="BC8" s="148"/>
      <c r="BD8" s="148"/>
      <c r="BE8" s="152"/>
      <c r="BF8" s="152"/>
      <c r="BG8" s="152"/>
      <c r="BI8" s="46"/>
      <c r="BJ8" s="46"/>
    </row>
    <row r="9" spans="1:62" x14ac:dyDescent="0.2">
      <c r="A9" s="154"/>
      <c r="B9" s="10" t="s">
        <v>0</v>
      </c>
      <c r="C9" s="79">
        <v>4.9181999999999997</v>
      </c>
      <c r="D9" s="79">
        <v>4.9480000000000004</v>
      </c>
      <c r="E9" s="79">
        <v>4.8935000000000004</v>
      </c>
      <c r="F9" s="79" t="s">
        <v>34</v>
      </c>
      <c r="G9" s="79" t="s">
        <v>34</v>
      </c>
      <c r="H9" s="79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79">
        <v>4.8541999999999996</v>
      </c>
      <c r="S9" s="79">
        <v>4.8480999999999996</v>
      </c>
      <c r="T9" s="79">
        <v>4.45</v>
      </c>
      <c r="U9" s="79" t="s">
        <v>34</v>
      </c>
      <c r="V9" s="79" t="s">
        <v>34</v>
      </c>
      <c r="W9" s="79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79">
        <v>4.6311999999999998</v>
      </c>
      <c r="AH9" s="79">
        <v>4.7816000000000001</v>
      </c>
      <c r="AI9" s="79">
        <v>4.8338000000000001</v>
      </c>
      <c r="AJ9" s="79" t="s">
        <v>34</v>
      </c>
      <c r="AK9" s="79" t="s">
        <v>34</v>
      </c>
      <c r="AL9" s="79" t="s">
        <v>34</v>
      </c>
      <c r="AM9" s="148"/>
      <c r="AN9" s="148"/>
      <c r="AO9" s="148"/>
      <c r="AP9" s="153"/>
      <c r="AQ9" s="153"/>
      <c r="AR9" s="153"/>
      <c r="AS9" s="42"/>
      <c r="AT9" s="150"/>
      <c r="AU9" s="16" t="s">
        <v>0</v>
      </c>
      <c r="AV9" s="79">
        <v>4.8521999999999998</v>
      </c>
      <c r="AW9" s="79">
        <v>4.7565</v>
      </c>
      <c r="AX9" s="79">
        <v>4.7382</v>
      </c>
      <c r="AY9" s="79" t="s">
        <v>34</v>
      </c>
      <c r="AZ9" s="79" t="s">
        <v>34</v>
      </c>
      <c r="BA9" s="79" t="s">
        <v>34</v>
      </c>
      <c r="BB9" s="148"/>
      <c r="BC9" s="148"/>
      <c r="BD9" s="148"/>
      <c r="BE9" s="153"/>
      <c r="BF9" s="153"/>
      <c r="BG9" s="153"/>
      <c r="BH9" s="2"/>
      <c r="BI9" s="46">
        <v>60</v>
      </c>
      <c r="BJ9" s="46">
        <v>0</v>
      </c>
    </row>
    <row r="10" spans="1:62" x14ac:dyDescent="0.2">
      <c r="A10" s="154"/>
      <c r="B10" s="10" t="s">
        <v>12</v>
      </c>
      <c r="C10" s="79">
        <v>4.2271999999999998</v>
      </c>
      <c r="D10" s="79">
        <v>4.2324000000000002</v>
      </c>
      <c r="E10" s="79">
        <v>4.1239999999999997</v>
      </c>
      <c r="F10" s="79">
        <f t="shared" ref="F10:F12" si="15">$C$9-C10</f>
        <v>0.69099999999999984</v>
      </c>
      <c r="G10" s="79">
        <f t="shared" ref="G10:G13" si="16">$D$9-D10</f>
        <v>0.71560000000000024</v>
      </c>
      <c r="H10" s="14">
        <f>$E$9-E10</f>
        <v>0.76950000000000074</v>
      </c>
      <c r="I10" s="15">
        <f>(F10/($C$6*(BJ10-$BJ$9)*$F$8))*10000</f>
        <v>117.05392611717843</v>
      </c>
      <c r="J10" s="15">
        <f>(G10/($F$8*$D$6*(BJ10-$BJ$9)))*10000</f>
        <v>122.84170003028683</v>
      </c>
      <c r="K10" s="15">
        <f>(H10/($F$8*$E$6*(BJ10-$BJ$9)))*10000</f>
        <v>133.88418697207996</v>
      </c>
      <c r="L10" s="15">
        <f>AVERAGE(I10:K10)</f>
        <v>124.5932710398484</v>
      </c>
      <c r="M10" s="15">
        <f>_xlfn.STDEV.S(I10:K10)</f>
        <v>8.5507555725888977</v>
      </c>
      <c r="N10" s="15">
        <f>M10^2</f>
        <v>73.115420862160093</v>
      </c>
      <c r="P10" s="150"/>
      <c r="Q10" s="16" t="s">
        <v>12</v>
      </c>
      <c r="R10" s="79">
        <v>4.1929999999999996</v>
      </c>
      <c r="S10" s="79">
        <v>4.1188000000000002</v>
      </c>
      <c r="T10" s="79">
        <v>4.0549999999999997</v>
      </c>
      <c r="U10" s="79">
        <f>$R$9-R10</f>
        <v>0.66120000000000001</v>
      </c>
      <c r="V10" s="79">
        <f>$S$9-S10</f>
        <v>0.72929999999999939</v>
      </c>
      <c r="W10" s="79">
        <f>$T$9-T10</f>
        <v>0.39500000000000046</v>
      </c>
      <c r="X10" s="15">
        <f>(U10/($R$6*(BJ10-$BJ$9)*$U$8))*10000</f>
        <v>112.39213762676138</v>
      </c>
      <c r="Y10" s="15">
        <f>(V10/($S$6*(BJ10-$BJ$9)*$U$8))*10000</f>
        <v>127.90514946504472</v>
      </c>
      <c r="Z10" s="15">
        <f>(W10/($T$6*(BJ10-$BJ$9)*$U$8))*10000</f>
        <v>75.43616251053497</v>
      </c>
      <c r="AA10" s="15">
        <f>AVERAGE(X10:Z10)</f>
        <v>105.24448320078035</v>
      </c>
      <c r="AB10" s="15">
        <f>_xlfn.STDEV.S(X10:Z10)</f>
        <v>26.954876569056342</v>
      </c>
      <c r="AC10" s="15">
        <f>AB10^2</f>
        <v>726.56537085306263</v>
      </c>
      <c r="AE10" s="154"/>
      <c r="AF10" s="10" t="s">
        <v>12</v>
      </c>
      <c r="AG10" s="79">
        <v>3.9291999999999998</v>
      </c>
      <c r="AH10" s="79">
        <v>4.0655999999999999</v>
      </c>
      <c r="AI10" s="79">
        <v>4.1130000000000004</v>
      </c>
      <c r="AJ10" s="79">
        <f>$AG$9-AG10</f>
        <v>0.70199999999999996</v>
      </c>
      <c r="AK10" s="79">
        <f>$AH$9-AH10</f>
        <v>0.71600000000000019</v>
      </c>
      <c r="AL10" s="14">
        <f>$AI$9-AI10</f>
        <v>0.72079999999999966</v>
      </c>
      <c r="AM10" s="15">
        <f>(AJ10/($AG$6*(BJ10-$BJ$9)*$AJ$8))*10000</f>
        <v>127.43352259787355</v>
      </c>
      <c r="AN10" s="15">
        <f>(AK10/($AH$6*(BJ10-$BJ$9)*$AJ$8))*10000</f>
        <v>125.82810001490429</v>
      </c>
      <c r="AO10" s="15">
        <f>(AL10/($AI$6*(BJ10-$BJ$9)*$AJ$8))*10000</f>
        <v>126.0969111841538</v>
      </c>
      <c r="AP10" s="15">
        <f>AVERAGE(AM10:AO10)</f>
        <v>126.45284459897721</v>
      </c>
      <c r="AQ10" s="15">
        <f>_xlfn.STDEV.S(AM10:AO10)</f>
        <v>0.85986153787561137</v>
      </c>
      <c r="AR10" s="15">
        <f>AQ10^2</f>
        <v>0.73936186431781148</v>
      </c>
      <c r="AS10" s="43"/>
      <c r="AT10" s="150"/>
      <c r="AU10" s="16" t="s">
        <v>12</v>
      </c>
      <c r="AV10" s="79">
        <v>4.1731999999999996</v>
      </c>
      <c r="AW10" s="81">
        <v>4.0427999999999997</v>
      </c>
      <c r="AX10" s="81">
        <v>4.0328999999999997</v>
      </c>
      <c r="AY10" s="79">
        <f>$AV$9-AV10</f>
        <v>0.67900000000000027</v>
      </c>
      <c r="AZ10" s="79">
        <f>$AW$9-AW10</f>
        <v>0.71370000000000022</v>
      </c>
      <c r="BA10" s="79">
        <f>$AX$9-AX10</f>
        <v>0.70530000000000026</v>
      </c>
      <c r="BB10" s="15">
        <f>(AY10/($AV$6*(BJ10-$BJ$9)*$AY$8))*10000</f>
        <v>117.86904612927746</v>
      </c>
      <c r="BC10" s="15">
        <f>(AZ10/($AW$6*(BJ10-$BJ$9)*$AY$8))*10000</f>
        <v>126.1617653729916</v>
      </c>
      <c r="BD10" s="15">
        <f>(BA10/($AX$6*(BJ10-$BJ$9)*$AY$8))*10000</f>
        <v>125.82915481913028</v>
      </c>
      <c r="BE10" s="15">
        <f>AVERAGE(BB10:BD10)</f>
        <v>123.28665544046645</v>
      </c>
      <c r="BF10" s="15">
        <f>_xlfn.STDEV.S(BB10:BD10)</f>
        <v>4.6947337977404162</v>
      </c>
      <c r="BG10" s="15">
        <f>BF10^2</f>
        <v>22.040525431646152</v>
      </c>
      <c r="BH10" s="2"/>
      <c r="BI10" s="101">
        <v>60</v>
      </c>
      <c r="BJ10" s="46">
        <v>1</v>
      </c>
    </row>
    <row r="11" spans="1:62" x14ac:dyDescent="0.2">
      <c r="A11" s="154"/>
      <c r="B11" s="10" t="s">
        <v>13</v>
      </c>
      <c r="C11" s="79">
        <v>4.1497000000000002</v>
      </c>
      <c r="D11" s="18">
        <v>4.1510999999999996</v>
      </c>
      <c r="E11" s="79">
        <v>4.0395000000000003</v>
      </c>
      <c r="F11" s="79">
        <f t="shared" si="15"/>
        <v>0.76849999999999952</v>
      </c>
      <c r="G11" s="79">
        <f t="shared" si="16"/>
        <v>0.79690000000000083</v>
      </c>
      <c r="H11" s="14">
        <f t="shared" ref="H11:H13" si="17">$E$9-E11</f>
        <v>0.85400000000000009</v>
      </c>
      <c r="I11" s="15">
        <f>(F11/($C$6*(BJ11-$BJ$9)*$F$8))*10000</f>
        <v>65.091130405970759</v>
      </c>
      <c r="J11" s="15">
        <f t="shared" ref="J11:J13" si="18">(G11/($F$8*$D$6*(BJ11-$BJ$9)))*10000</f>
        <v>68.398931493946094</v>
      </c>
      <c r="K11" s="15">
        <f>(H11/($F$8*$E$6*(BJ11-$BJ$9)))*10000</f>
        <v>74.293109599841586</v>
      </c>
      <c r="L11" s="15">
        <f t="shared" ref="L11:L13" si="19">AVERAGE(I11:K11)</f>
        <v>69.261057166586141</v>
      </c>
      <c r="M11" s="15">
        <f t="shared" ref="M11:M13" si="20">_xlfn.STDEV.S(I11:K11)</f>
        <v>4.6611748280531904</v>
      </c>
      <c r="N11" s="15">
        <f t="shared" ref="N11:N13" si="21">M11^2</f>
        <v>21.726550777676689</v>
      </c>
      <c r="P11" s="150"/>
      <c r="Q11" s="16" t="s">
        <v>13</v>
      </c>
      <c r="R11" s="79">
        <v>4.0608000000000004</v>
      </c>
      <c r="S11" s="79">
        <v>3.9950000000000001</v>
      </c>
      <c r="T11" s="81">
        <v>3.9607000000000001</v>
      </c>
      <c r="U11" s="79">
        <f t="shared" ref="U11:U13" si="22">$R$9-R11</f>
        <v>0.79339999999999922</v>
      </c>
      <c r="V11" s="79">
        <f t="shared" ref="V11:V13" si="23">$S$9-S11</f>
        <v>0.85309999999999953</v>
      </c>
      <c r="W11" s="79">
        <f t="shared" ref="W11:W13" si="24">$T$9-T11</f>
        <v>0.48930000000000007</v>
      </c>
      <c r="X11" s="15">
        <f t="shared" ref="X11:X13" si="25">(U11/($R$6*(BJ11-$BJ$9)*$U$8))*10000</f>
        <v>67.431882934870231</v>
      </c>
      <c r="Y11" s="15">
        <f t="shared" ref="Y11:Y13" si="26">(V11/($S$6*(BJ11-$BJ$9)*$U$8))*10000</f>
        <v>74.808640483086293</v>
      </c>
      <c r="Z11" s="15">
        <f t="shared" ref="Z11:Z13" si="27">(W11/($T$6*(BJ11-$BJ$9)*$U$8))*10000</f>
        <v>46.7226763498794</v>
      </c>
      <c r="AA11" s="15">
        <f>AVERAGE(X11:Z11)</f>
        <v>62.987733255945308</v>
      </c>
      <c r="AB11" s="15">
        <f t="shared" ref="AB11:AB13" si="28">_xlfn.STDEV.S(X11:Z11)</f>
        <v>14.560844587435922</v>
      </c>
      <c r="AC11" s="15">
        <f t="shared" ref="AC11:AC13" si="29">AB11^2</f>
        <v>212.01819509946196</v>
      </c>
      <c r="AE11" s="154"/>
      <c r="AF11" s="10" t="s">
        <v>13</v>
      </c>
      <c r="AG11" s="79">
        <v>3.8597000000000001</v>
      </c>
      <c r="AH11" s="18">
        <v>4.0153999999999996</v>
      </c>
      <c r="AI11" s="79">
        <v>4.0631000000000004</v>
      </c>
      <c r="AJ11" s="79">
        <f t="shared" ref="AJ11:AJ13" si="30">$AG$9-AG11</f>
        <v>0.77149999999999963</v>
      </c>
      <c r="AK11" s="79">
        <f t="shared" ref="AK11:AK13" si="31">$AH$9-AH11</f>
        <v>0.76620000000000044</v>
      </c>
      <c r="AL11" s="14">
        <f t="shared" ref="AL11:AL13" si="32">$AI$9-AI11</f>
        <v>0.77069999999999972</v>
      </c>
      <c r="AM11" s="15">
        <f t="shared" ref="AM11" si="33">(AJ11/($AG$6*(BJ11-$BJ$9)*$AJ$8))*10000</f>
        <v>70.02490219676595</v>
      </c>
      <c r="AN11" s="15">
        <f t="shared" ref="AN11:AN13" si="34">(AK11/($AH$6*(BJ11-$BJ$9)*$AJ$8))*10000</f>
        <v>67.325063010767948</v>
      </c>
      <c r="AO11" s="15">
        <f t="shared" ref="AO11:AO13" si="35">(AL11/($AI$6*(BJ11-$BJ$9)*$AJ$8))*10000</f>
        <v>67.413214102127739</v>
      </c>
      <c r="AP11" s="15">
        <f t="shared" ref="AP11:AP13" si="36">AVERAGE(AM11:AO11)</f>
        <v>68.254393103220551</v>
      </c>
      <c r="AQ11" s="15">
        <f t="shared" ref="AQ11:AQ12" si="37">_xlfn.STDEV.S(AM11:AO11)</f>
        <v>1.5339392072283071</v>
      </c>
      <c r="AR11" s="15">
        <f t="shared" ref="AR11:AR13" si="38">AQ11^2</f>
        <v>2.3529694914722072</v>
      </c>
      <c r="AS11" s="43"/>
      <c r="AT11" s="150"/>
      <c r="AU11" s="16" t="s">
        <v>13</v>
      </c>
      <c r="AV11" s="79">
        <v>4.1188000000000002</v>
      </c>
      <c r="AW11" s="88">
        <v>3.9788999999999999</v>
      </c>
      <c r="AX11" s="88">
        <v>3.6486999999999998</v>
      </c>
      <c r="AY11" s="79">
        <f t="shared" ref="AY11:AY12" si="39">$AV$9-AV11</f>
        <v>0.73339999999999961</v>
      </c>
      <c r="AZ11" s="88">
        <f>$AW$9-AW11</f>
        <v>0.77760000000000007</v>
      </c>
      <c r="BA11" s="88">
        <f t="shared" ref="BA11:BA13" si="40">$AX$9-AX11</f>
        <v>1.0895000000000001</v>
      </c>
      <c r="BB11" s="15">
        <f t="shared" ref="BB11:BB13" si="41">(AY11/($AV$6*(BJ11-$BJ$9)*$AY$8))*10000</f>
        <v>63.656228594412376</v>
      </c>
      <c r="BC11" s="15">
        <f>(AZ11/($AW$6*(BJ11-$BJ$9)*$AY$8))*10000</f>
        <v>68.72872968616943</v>
      </c>
      <c r="BD11" s="15">
        <f>(BA11/($AX$6*(BJ11-$BJ$9)*$AY$8))*10000</f>
        <v>97.186207412053321</v>
      </c>
      <c r="BE11" s="15">
        <f>AVERAGE(BB11:BD11)</f>
        <v>76.523721897545045</v>
      </c>
      <c r="BF11" s="15">
        <f t="shared" ref="BF11:BF13" si="42">_xlfn.STDEV.S(BB11:BD11)</f>
        <v>18.073082126726984</v>
      </c>
      <c r="BG11" s="15">
        <f t="shared" ref="BG11:BG13" si="43">BF11^2</f>
        <v>326.63629755941838</v>
      </c>
      <c r="BH11" s="2"/>
      <c r="BI11" s="101">
        <v>60</v>
      </c>
      <c r="BJ11" s="46">
        <v>2</v>
      </c>
    </row>
    <row r="12" spans="1:62" x14ac:dyDescent="0.2">
      <c r="A12" s="154"/>
      <c r="B12" s="10" t="s">
        <v>14</v>
      </c>
      <c r="C12" s="79">
        <v>4.1078999999999999</v>
      </c>
      <c r="D12" s="79">
        <v>4.1199000000000003</v>
      </c>
      <c r="E12" s="79">
        <v>4.0125000000000002</v>
      </c>
      <c r="F12" s="79">
        <f t="shared" si="15"/>
        <v>0.8102999999999998</v>
      </c>
      <c r="G12" s="79">
        <f t="shared" si="16"/>
        <v>0.82810000000000006</v>
      </c>
      <c r="H12" s="14">
        <f t="shared" si="17"/>
        <v>0.88100000000000023</v>
      </c>
      <c r="I12" s="15">
        <f>(F12/($C$6*(BJ12-$BJ$9)*$F$8))*10000</f>
        <v>45.754363884587399</v>
      </c>
      <c r="J12" s="15">
        <f t="shared" si="18"/>
        <v>47.384577881069724</v>
      </c>
      <c r="K12" s="15">
        <f t="shared" ref="K12:K13" si="44">(H12/($F$8*$E$6*(BJ12-$BJ$9)))*10000</f>
        <v>51.094636656877775</v>
      </c>
      <c r="L12" s="15">
        <f t="shared" si="19"/>
        <v>48.077859474178297</v>
      </c>
      <c r="M12" s="15">
        <f t="shared" si="20"/>
        <v>2.7368061396678898</v>
      </c>
      <c r="N12" s="15">
        <f t="shared" si="21"/>
        <v>7.4901078461238573</v>
      </c>
      <c r="P12" s="150"/>
      <c r="Q12" s="16" t="s">
        <v>14</v>
      </c>
      <c r="R12" s="79">
        <v>4.0381</v>
      </c>
      <c r="S12" s="79">
        <v>3.9670000000000001</v>
      </c>
      <c r="T12" s="81">
        <v>3.9329000000000001</v>
      </c>
      <c r="U12" s="79">
        <f t="shared" si="22"/>
        <v>0.8160999999999996</v>
      </c>
      <c r="V12" s="79">
        <f t="shared" si="23"/>
        <v>0.88109999999999955</v>
      </c>
      <c r="W12" s="79">
        <f t="shared" si="24"/>
        <v>0.51710000000000012</v>
      </c>
      <c r="X12" s="15">
        <f t="shared" si="25"/>
        <v>46.240786205484937</v>
      </c>
      <c r="Y12" s="15">
        <f t="shared" si="26"/>
        <v>51.509313585470508</v>
      </c>
      <c r="Z12" s="15">
        <f t="shared" si="27"/>
        <v>32.918176906495859</v>
      </c>
      <c r="AA12" s="15">
        <f t="shared" ref="AA12:AA13" si="45">AVERAGE(X12:Z12)</f>
        <v>43.556092232483763</v>
      </c>
      <c r="AB12" s="15">
        <f t="shared" si="28"/>
        <v>9.5819244961845609</v>
      </c>
      <c r="AC12" s="15">
        <f t="shared" si="29"/>
        <v>91.813277050581746</v>
      </c>
      <c r="AE12" s="154"/>
      <c r="AF12" s="10" t="s">
        <v>14</v>
      </c>
      <c r="AG12" s="79">
        <v>3.8136999999999999</v>
      </c>
      <c r="AH12" s="79">
        <v>3.9895</v>
      </c>
      <c r="AI12" s="79">
        <v>4.0353000000000003</v>
      </c>
      <c r="AJ12" s="79">
        <f t="shared" si="30"/>
        <v>0.81749999999999989</v>
      </c>
      <c r="AK12" s="79">
        <f t="shared" si="31"/>
        <v>0.79210000000000003</v>
      </c>
      <c r="AL12" s="14">
        <f t="shared" si="32"/>
        <v>0.79849999999999977</v>
      </c>
      <c r="AM12" s="15">
        <f>(AJ12/($AG$6*(BJ12-$BJ$9)*$AJ$8))*10000</f>
        <v>49.466716393049197</v>
      </c>
      <c r="AN12" s="15">
        <f t="shared" si="34"/>
        <v>46.400576360244727</v>
      </c>
      <c r="AO12" s="15">
        <f t="shared" si="35"/>
        <v>46.563255447903629</v>
      </c>
      <c r="AP12" s="15">
        <f t="shared" si="36"/>
        <v>47.476849400399182</v>
      </c>
      <c r="AQ12" s="15">
        <f t="shared" si="37"/>
        <v>1.7251939333648512</v>
      </c>
      <c r="AR12" s="15">
        <f t="shared" si="38"/>
        <v>2.9762941077188865</v>
      </c>
      <c r="AS12" s="43"/>
      <c r="AT12" s="150"/>
      <c r="AU12" s="16" t="s">
        <v>14</v>
      </c>
      <c r="AV12" s="79">
        <v>4.1113</v>
      </c>
      <c r="AW12" s="88">
        <v>3.9417</v>
      </c>
      <c r="AX12" s="88">
        <v>3.6223000000000001</v>
      </c>
      <c r="AY12" s="79">
        <f t="shared" si="39"/>
        <v>0.74089999999999989</v>
      </c>
      <c r="AZ12" s="88">
        <f t="shared" ref="AZ12" si="46">$AW$9-AW12</f>
        <v>0.81479999999999997</v>
      </c>
      <c r="BA12" s="88">
        <f t="shared" si="40"/>
        <v>1.1158999999999999</v>
      </c>
      <c r="BB12" s="15">
        <f t="shared" si="41"/>
        <v>42.871466017271295</v>
      </c>
      <c r="BC12" s="15">
        <f t="shared" ref="BC12:BC13" si="47">(AZ12/($AW$6*(BJ12-$BJ$9)*$AY$8))*10000</f>
        <v>48.01111878282822</v>
      </c>
      <c r="BD12" s="15">
        <f t="shared" ref="BD12:BD13" si="48">(BA12/($AX$6*(BJ12-$BJ$9)*$AY$8))*10000</f>
        <v>66.360770292862341</v>
      </c>
      <c r="BE12" s="15">
        <f>AVERAGE(BB12:BD12)</f>
        <v>52.414451697653952</v>
      </c>
      <c r="BF12" s="15">
        <f t="shared" si="42"/>
        <v>12.348233047967469</v>
      </c>
      <c r="BG12" s="15">
        <f t="shared" si="43"/>
        <v>152.47885940691597</v>
      </c>
      <c r="BH12" s="2"/>
      <c r="BI12" s="101">
        <v>60</v>
      </c>
      <c r="BJ12" s="46">
        <v>3</v>
      </c>
    </row>
    <row r="13" spans="1:62" x14ac:dyDescent="0.2">
      <c r="A13" s="154"/>
      <c r="B13" s="10" t="s">
        <v>15</v>
      </c>
      <c r="C13" s="101">
        <v>3.875</v>
      </c>
      <c r="D13" s="79">
        <v>3.8942999999999999</v>
      </c>
      <c r="E13" s="79">
        <v>3.7503000000000002</v>
      </c>
      <c r="F13" s="79">
        <f>$C$9-E13</f>
        <v>1.1678999999999995</v>
      </c>
      <c r="G13" s="79">
        <f t="shared" si="16"/>
        <v>1.0537000000000005</v>
      </c>
      <c r="H13" s="14">
        <f t="shared" si="17"/>
        <v>1.1432000000000002</v>
      </c>
      <c r="I13" s="15">
        <f t="shared" ref="I13" si="49">(F13/($C$6*(BJ13-$BJ$9)*$F$8))*10000</f>
        <v>8.2433237043085299</v>
      </c>
      <c r="J13" s="15">
        <f t="shared" si="18"/>
        <v>7.5366999325690127</v>
      </c>
      <c r="K13" s="15">
        <f t="shared" si="44"/>
        <v>8.287654458873817</v>
      </c>
      <c r="L13" s="15">
        <f t="shared" si="19"/>
        <v>8.0225593652504532</v>
      </c>
      <c r="M13" s="15">
        <f t="shared" si="20"/>
        <v>0.4213500269303781</v>
      </c>
      <c r="N13" s="15">
        <f t="shared" si="21"/>
        <v>0.17753584519423035</v>
      </c>
      <c r="P13" s="150"/>
      <c r="Q13" s="16" t="s">
        <v>15</v>
      </c>
      <c r="R13" s="18">
        <v>3.8573</v>
      </c>
      <c r="S13" s="18">
        <v>3.7896000000000001</v>
      </c>
      <c r="T13" s="18">
        <v>3.7475000000000001</v>
      </c>
      <c r="U13" s="79">
        <f t="shared" si="22"/>
        <v>0.99689999999999968</v>
      </c>
      <c r="V13" s="79">
        <f t="shared" si="23"/>
        <v>1.0584999999999996</v>
      </c>
      <c r="W13" s="79">
        <f t="shared" si="24"/>
        <v>0.70250000000000012</v>
      </c>
      <c r="X13" s="15">
        <f t="shared" si="25"/>
        <v>7.0606297892794911</v>
      </c>
      <c r="Y13" s="15">
        <f t="shared" si="26"/>
        <v>7.7350199225712943</v>
      </c>
      <c r="Z13" s="15">
        <f t="shared" si="27"/>
        <v>5.5900742788661137</v>
      </c>
      <c r="AA13" s="15">
        <f t="shared" si="45"/>
        <v>6.7952413302389658</v>
      </c>
      <c r="AB13" s="15">
        <f t="shared" si="28"/>
        <v>1.0968232443089485</v>
      </c>
      <c r="AC13" s="15">
        <f t="shared" si="29"/>
        <v>1.2030212292564073</v>
      </c>
      <c r="AE13" s="154"/>
      <c r="AF13" s="10" t="s">
        <v>15</v>
      </c>
      <c r="AG13" s="79">
        <v>3.55</v>
      </c>
      <c r="AH13" s="79">
        <v>3.7761</v>
      </c>
      <c r="AI13" s="79">
        <v>3.78</v>
      </c>
      <c r="AJ13" s="79">
        <f t="shared" si="30"/>
        <v>1.0811999999999999</v>
      </c>
      <c r="AK13" s="79">
        <f t="shared" si="31"/>
        <v>1.0055000000000001</v>
      </c>
      <c r="AL13" s="14">
        <f t="shared" si="32"/>
        <v>1.0538000000000003</v>
      </c>
      <c r="AM13" s="15">
        <f>(AJ13/($AG$6*(BJ13-$BJ$9)*$AJ$8))*10000</f>
        <v>8.1778920128692345</v>
      </c>
      <c r="AN13" s="15">
        <f t="shared" si="34"/>
        <v>7.362671936975457</v>
      </c>
      <c r="AO13" s="15">
        <f t="shared" si="35"/>
        <v>7.6813335302130366</v>
      </c>
      <c r="AP13" s="15">
        <f t="shared" si="36"/>
        <v>7.7406324933525754</v>
      </c>
      <c r="AQ13" s="15">
        <f>_xlfn.STDEV.S(AM13:AO13)</f>
        <v>0.41083234817518016</v>
      </c>
      <c r="AR13" s="15">
        <f t="shared" si="38"/>
        <v>0.16878321830713247</v>
      </c>
      <c r="AS13" s="43"/>
      <c r="AT13" s="150"/>
      <c r="AU13" s="16" t="s">
        <v>15</v>
      </c>
      <c r="AV13" s="18">
        <v>3.9394</v>
      </c>
      <c r="AW13" s="18">
        <v>3.7734999999999999</v>
      </c>
      <c r="AX13" s="18">
        <v>3.4548999999999999</v>
      </c>
      <c r="AY13" s="79">
        <f>$AV$9-AV13</f>
        <v>0.91279999999999983</v>
      </c>
      <c r="AZ13" s="88">
        <f>$AW$9-AW13</f>
        <v>0.9830000000000001</v>
      </c>
      <c r="BA13" s="88">
        <f t="shared" si="40"/>
        <v>1.2833000000000001</v>
      </c>
      <c r="BB13" s="15">
        <f t="shared" si="41"/>
        <v>6.602286776313476</v>
      </c>
      <c r="BC13" s="15">
        <f t="shared" si="47"/>
        <v>7.2402629116838719</v>
      </c>
      <c r="BD13" s="15">
        <f t="shared" si="48"/>
        <v>9.5394722328199499</v>
      </c>
      <c r="BE13" s="15">
        <f>AVERAGE(BB13:BD13)</f>
        <v>7.7940073069390996</v>
      </c>
      <c r="BF13" s="15">
        <f t="shared" si="42"/>
        <v>1.5449075192178021</v>
      </c>
      <c r="BG13" s="15">
        <f t="shared" si="43"/>
        <v>2.3867392429357035</v>
      </c>
      <c r="BH13" s="2"/>
      <c r="BI13" s="101">
        <v>60</v>
      </c>
      <c r="BJ13" s="46">
        <v>24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102.50961533115488</v>
      </c>
      <c r="X14" s="19"/>
      <c r="Y14" s="19"/>
      <c r="Z14" s="19"/>
      <c r="AA14" s="19"/>
      <c r="AB14" s="34" t="s">
        <v>45</v>
      </c>
      <c r="AC14" s="34">
        <f>SUM(AC10:AC13)</f>
        <v>1031.5998642323627</v>
      </c>
      <c r="AM14" s="19"/>
      <c r="AN14" s="19"/>
      <c r="AO14" s="19"/>
      <c r="AP14" s="19"/>
      <c r="AQ14" s="34" t="s">
        <v>45</v>
      </c>
      <c r="AR14" s="34">
        <f>SUM(AR10:AR13)</f>
        <v>6.2374086818160377</v>
      </c>
      <c r="BB14" s="19"/>
      <c r="BC14" s="19"/>
      <c r="BD14" s="19"/>
      <c r="BE14" s="19"/>
      <c r="BF14" s="34" t="s">
        <v>45</v>
      </c>
      <c r="BG14" s="34">
        <f>SUM(BG10:BG13)</f>
        <v>503.54242164091619</v>
      </c>
    </row>
    <row r="15" spans="1:62" x14ac:dyDescent="0.2">
      <c r="M15" s="80" t="s">
        <v>44</v>
      </c>
      <c r="N15" s="35">
        <f>N10/N14</f>
        <v>0.7132542701088328</v>
      </c>
      <c r="AB15" s="80" t="s">
        <v>44</v>
      </c>
      <c r="AC15" s="35">
        <f>AC10/AC14</f>
        <v>0.70430929282228694</v>
      </c>
      <c r="AQ15" s="80" t="s">
        <v>44</v>
      </c>
      <c r="AR15" s="35">
        <f>AR10/AR14</f>
        <v>0.11853670362714543</v>
      </c>
      <c r="BF15" s="80" t="s">
        <v>44</v>
      </c>
      <c r="BG15" s="35">
        <f>BG10/BG14</f>
        <v>4.3770940608780701E-2</v>
      </c>
    </row>
    <row r="16" spans="1:62" x14ac:dyDescent="0.2">
      <c r="M16" s="120" t="s">
        <v>88</v>
      </c>
      <c r="AB16" s="120"/>
      <c r="AQ16" s="120"/>
      <c r="BF16" s="120"/>
    </row>
    <row r="17" spans="12:59" x14ac:dyDescent="0.2">
      <c r="L17" s="28"/>
      <c r="M17" s="120" t="s">
        <v>44</v>
      </c>
      <c r="N17" s="120">
        <v>0.79769999999999996</v>
      </c>
      <c r="O17" s="28"/>
      <c r="AB17" s="120"/>
      <c r="AC17" s="120"/>
      <c r="AQ17" s="120"/>
      <c r="AR17" s="120"/>
      <c r="BF17" s="120"/>
      <c r="BG17" s="120"/>
    </row>
    <row r="18" spans="12:59" x14ac:dyDescent="0.2">
      <c r="L18" s="28"/>
      <c r="O18" s="28"/>
    </row>
    <row r="19" spans="12:59" x14ac:dyDescent="0.2">
      <c r="L19" s="28"/>
      <c r="M19" s="123"/>
      <c r="N19" s="123"/>
      <c r="O19" s="28"/>
      <c r="AB19" s="123"/>
      <c r="AC19" s="123"/>
      <c r="AQ19" s="123"/>
      <c r="AR19" s="123"/>
      <c r="BF19" s="123"/>
      <c r="BG19" s="123"/>
    </row>
    <row r="20" spans="12:59" x14ac:dyDescent="0.2">
      <c r="L20" s="29"/>
      <c r="M20" s="29"/>
      <c r="N20" s="29"/>
      <c r="O20" s="29"/>
      <c r="AY20" s="29"/>
    </row>
    <row r="21" spans="12:59" x14ac:dyDescent="0.2">
      <c r="L21" s="29"/>
      <c r="M21" s="29"/>
      <c r="N21" s="29"/>
      <c r="O21" s="29"/>
      <c r="AY21" s="29"/>
    </row>
    <row r="22" spans="12:59" x14ac:dyDescent="0.2">
      <c r="L22" s="29"/>
      <c r="M22" s="29"/>
      <c r="N22" s="29"/>
      <c r="O22" s="29"/>
      <c r="AY22" s="29"/>
    </row>
    <row r="23" spans="12:59" x14ac:dyDescent="0.2">
      <c r="L23" s="29"/>
      <c r="M23" s="29"/>
      <c r="N23" s="29"/>
      <c r="O23" s="29"/>
      <c r="AY23" s="30"/>
    </row>
    <row r="24" spans="12:59" x14ac:dyDescent="0.2">
      <c r="L24" s="30"/>
      <c r="M24" s="30"/>
      <c r="N24" s="30"/>
      <c r="O24" s="30"/>
      <c r="AY24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44" t="s">
        <v>47</v>
      </c>
      <c r="B36" s="168" t="s">
        <v>3</v>
      </c>
      <c r="C36" s="52" t="s">
        <v>49</v>
      </c>
      <c r="D36" s="53">
        <f>N14</f>
        <v>102.50961533115488</v>
      </c>
      <c r="E36" s="143">
        <f>N17</f>
        <v>0.79769999999999996</v>
      </c>
      <c r="F36" s="54">
        <f>N15</f>
        <v>0.7132542701088328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44"/>
      <c r="B37" s="169"/>
      <c r="C37" s="52" t="s">
        <v>50</v>
      </c>
      <c r="D37" s="53">
        <f>AR14</f>
        <v>6.2374086818160377</v>
      </c>
      <c r="E37" s="143"/>
      <c r="F37" s="54">
        <f>AR15</f>
        <v>0.11853670362714543</v>
      </c>
      <c r="G37" s="52" t="str">
        <f t="shared" ref="G37:G39" si="50">IF(F37&lt; $N$17,"Si", "No")</f>
        <v>Si</v>
      </c>
      <c r="H37" s="52" t="str">
        <f t="shared" ref="H37:H39" si="51">IF(F37&lt; $N$17,"Si", "No")</f>
        <v>Si</v>
      </c>
    </row>
    <row r="38" spans="1:8" x14ac:dyDescent="0.2">
      <c r="A38" s="145" t="s">
        <v>70</v>
      </c>
      <c r="B38" s="169"/>
      <c r="C38" s="52" t="s">
        <v>49</v>
      </c>
      <c r="D38" s="53">
        <f>AC14</f>
        <v>1031.5998642323627</v>
      </c>
      <c r="E38" s="143"/>
      <c r="F38" s="54">
        <f>AC15</f>
        <v>0.70430929282228694</v>
      </c>
      <c r="G38" s="52" t="str">
        <f t="shared" si="50"/>
        <v>Si</v>
      </c>
      <c r="H38" s="52" t="str">
        <f t="shared" si="51"/>
        <v>Si</v>
      </c>
    </row>
    <row r="39" spans="1:8" x14ac:dyDescent="0.2">
      <c r="A39" s="145"/>
      <c r="B39" s="170"/>
      <c r="C39" s="52" t="s">
        <v>50</v>
      </c>
      <c r="D39" s="53">
        <f>BG14</f>
        <v>503.54242164091619</v>
      </c>
      <c r="E39" s="143"/>
      <c r="F39" s="54">
        <f>BG15</f>
        <v>4.3770940608780701E-2</v>
      </c>
      <c r="G39" s="52" t="str">
        <f t="shared" si="50"/>
        <v>Si</v>
      </c>
      <c r="H39" s="52" t="str">
        <f t="shared" si="51"/>
        <v>Si</v>
      </c>
    </row>
  </sheetData>
  <mergeCells count="60">
    <mergeCell ref="AJ7:AL7"/>
    <mergeCell ref="A1:A13"/>
    <mergeCell ref="C1:E1"/>
    <mergeCell ref="F1:H1"/>
    <mergeCell ref="I1:K1"/>
    <mergeCell ref="U6:W6"/>
    <mergeCell ref="AJ6:AL6"/>
    <mergeCell ref="AJ4:AL4"/>
    <mergeCell ref="R1:T1"/>
    <mergeCell ref="U7:W7"/>
    <mergeCell ref="F6:H6"/>
    <mergeCell ref="AJ8:AL8"/>
    <mergeCell ref="U5:W5"/>
    <mergeCell ref="AJ5:AL5"/>
    <mergeCell ref="A36:A37"/>
    <mergeCell ref="E36:E39"/>
    <mergeCell ref="A38:A39"/>
    <mergeCell ref="B36:B39"/>
    <mergeCell ref="AY1:BA1"/>
    <mergeCell ref="AM8:AO9"/>
    <mergeCell ref="AY8:BA8"/>
    <mergeCell ref="P1:P13"/>
    <mergeCell ref="F3:H3"/>
    <mergeCell ref="F4:H4"/>
    <mergeCell ref="F5:H5"/>
    <mergeCell ref="F7:H7"/>
    <mergeCell ref="F8:H8"/>
    <mergeCell ref="I8:K9"/>
    <mergeCell ref="U8:W8"/>
    <mergeCell ref="X8:Z9"/>
    <mergeCell ref="AP2:AP9"/>
    <mergeCell ref="AQ2:AQ9"/>
    <mergeCell ref="AR2:AR9"/>
    <mergeCell ref="AT1:AT13"/>
    <mergeCell ref="AV1:AX1"/>
    <mergeCell ref="BE2:BE9"/>
    <mergeCell ref="BF2:BF9"/>
    <mergeCell ref="BG2:BG9"/>
    <mergeCell ref="AY3:BA3"/>
    <mergeCell ref="AY4:BA4"/>
    <mergeCell ref="BB8:BD9"/>
    <mergeCell ref="AY7:BA7"/>
    <mergeCell ref="AY6:BA6"/>
    <mergeCell ref="AY5:BA5"/>
    <mergeCell ref="BB1:BD1"/>
    <mergeCell ref="L2:L9"/>
    <mergeCell ref="M2:M9"/>
    <mergeCell ref="N2:N9"/>
    <mergeCell ref="AA2:AA9"/>
    <mergeCell ref="AB2:AB9"/>
    <mergeCell ref="AC2:AC9"/>
    <mergeCell ref="U1:W1"/>
    <mergeCell ref="X1:Z1"/>
    <mergeCell ref="AE1:AE13"/>
    <mergeCell ref="AG1:AI1"/>
    <mergeCell ref="AJ1:AL1"/>
    <mergeCell ref="AM1:AO1"/>
    <mergeCell ref="U3:W3"/>
    <mergeCell ref="AJ3:AL3"/>
    <mergeCell ref="U4:W4"/>
  </mergeCells>
  <pageMargins left="0.7" right="0.7" top="0.75" bottom="0.75" header="0.3" footer="0.3"/>
  <pageSetup orientation="portrait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topLeftCell="A8" zoomScale="75" zoomScaleNormal="81" zoomScalePageLayoutView="81" workbookViewId="0">
      <selection activeCell="H39" sqref="F38:H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5.33203125" bestFit="1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0" t="s">
        <v>75</v>
      </c>
      <c r="B1" s="39" t="s">
        <v>2</v>
      </c>
      <c r="C1" s="146" t="s">
        <v>9</v>
      </c>
      <c r="D1" s="146"/>
      <c r="E1" s="146"/>
      <c r="F1" s="146" t="s">
        <v>9</v>
      </c>
      <c r="G1" s="146"/>
      <c r="H1" s="146"/>
      <c r="I1" s="146" t="s">
        <v>42</v>
      </c>
      <c r="J1" s="146"/>
      <c r="K1" s="146"/>
      <c r="L1" s="22" t="s">
        <v>41</v>
      </c>
      <c r="M1" s="22" t="s">
        <v>39</v>
      </c>
      <c r="N1" s="22" t="s">
        <v>43</v>
      </c>
      <c r="P1" s="150" t="s">
        <v>76</v>
      </c>
      <c r="Q1" s="39" t="s">
        <v>2</v>
      </c>
      <c r="R1" s="146" t="s">
        <v>9</v>
      </c>
      <c r="S1" s="146"/>
      <c r="T1" s="146"/>
      <c r="U1" s="146" t="s">
        <v>9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72</v>
      </c>
      <c r="AF1" s="82" t="s">
        <v>2</v>
      </c>
      <c r="AG1" s="174" t="s">
        <v>9</v>
      </c>
      <c r="AH1" s="175"/>
      <c r="AI1" s="176"/>
      <c r="AJ1" s="174" t="s">
        <v>9</v>
      </c>
      <c r="AK1" s="175"/>
      <c r="AL1" s="176"/>
      <c r="AM1" s="174" t="s">
        <v>42</v>
      </c>
      <c r="AN1" s="175"/>
      <c r="AO1" s="176"/>
      <c r="AP1" s="83" t="s">
        <v>41</v>
      </c>
      <c r="AQ1" s="83" t="s">
        <v>39</v>
      </c>
      <c r="AR1" s="83" t="s">
        <v>43</v>
      </c>
      <c r="AS1" s="37"/>
      <c r="AT1" s="154" t="s">
        <v>73</v>
      </c>
      <c r="AU1" s="82" t="s">
        <v>2</v>
      </c>
      <c r="AV1" s="174" t="s">
        <v>9</v>
      </c>
      <c r="AW1" s="175"/>
      <c r="AX1" s="176"/>
      <c r="AY1" s="174" t="s">
        <v>9</v>
      </c>
      <c r="AZ1" s="175"/>
      <c r="BA1" s="176"/>
      <c r="BB1" s="174" t="s">
        <v>42</v>
      </c>
      <c r="BC1" s="175"/>
      <c r="BD1" s="176"/>
      <c r="BE1" s="83" t="s">
        <v>41</v>
      </c>
      <c r="BF1" s="83" t="s">
        <v>39</v>
      </c>
      <c r="BG1" s="83" t="s">
        <v>43</v>
      </c>
      <c r="BH1" s="1"/>
      <c r="BI1" s="48" t="s">
        <v>46</v>
      </c>
      <c r="BJ1" s="32" t="s">
        <v>30</v>
      </c>
    </row>
    <row r="2" spans="1:62" x14ac:dyDescent="0.2">
      <c r="A2" s="150"/>
      <c r="B2" s="16" t="s">
        <v>1</v>
      </c>
      <c r="C2" s="46">
        <v>1</v>
      </c>
      <c r="D2" s="46">
        <v>2</v>
      </c>
      <c r="E2" s="46">
        <v>3</v>
      </c>
      <c r="F2" s="46" t="s">
        <v>31</v>
      </c>
      <c r="G2" s="46" t="s">
        <v>32</v>
      </c>
      <c r="H2" s="46" t="s">
        <v>33</v>
      </c>
      <c r="I2" s="46">
        <v>1</v>
      </c>
      <c r="J2" s="46">
        <v>2</v>
      </c>
      <c r="K2" s="46">
        <v>3</v>
      </c>
      <c r="L2" s="151"/>
      <c r="M2" s="151"/>
      <c r="N2" s="151"/>
      <c r="P2" s="150"/>
      <c r="Q2" s="16" t="s">
        <v>1</v>
      </c>
      <c r="R2" s="46">
        <v>1</v>
      </c>
      <c r="S2" s="46">
        <v>2</v>
      </c>
      <c r="T2" s="46">
        <v>3</v>
      </c>
      <c r="U2" s="46" t="s">
        <v>31</v>
      </c>
      <c r="V2" s="46" t="s">
        <v>32</v>
      </c>
      <c r="W2" s="46" t="s">
        <v>33</v>
      </c>
      <c r="X2" s="46">
        <v>1</v>
      </c>
      <c r="Y2" s="46">
        <v>2</v>
      </c>
      <c r="Z2" s="46">
        <v>3</v>
      </c>
      <c r="AA2" s="151"/>
      <c r="AB2" s="151"/>
      <c r="AC2" s="151"/>
      <c r="AE2" s="154"/>
      <c r="AF2" s="10" t="s">
        <v>1</v>
      </c>
      <c r="AG2" s="46">
        <v>1</v>
      </c>
      <c r="AH2" s="46">
        <v>2</v>
      </c>
      <c r="AI2" s="46">
        <v>3</v>
      </c>
      <c r="AJ2" s="46" t="s">
        <v>31</v>
      </c>
      <c r="AK2" s="46" t="s">
        <v>32</v>
      </c>
      <c r="AL2" s="46" t="s">
        <v>33</v>
      </c>
      <c r="AM2" s="46">
        <v>1</v>
      </c>
      <c r="AN2" s="46">
        <v>2</v>
      </c>
      <c r="AO2" s="46">
        <v>3</v>
      </c>
      <c r="AP2" s="151"/>
      <c r="AQ2" s="151"/>
      <c r="AR2" s="151"/>
      <c r="AS2" s="42"/>
      <c r="AT2" s="154"/>
      <c r="AU2" s="10" t="s">
        <v>1</v>
      </c>
      <c r="AV2" s="46">
        <v>1</v>
      </c>
      <c r="AW2" s="46">
        <v>2</v>
      </c>
      <c r="AX2" s="46">
        <v>3</v>
      </c>
      <c r="AY2" s="46" t="s">
        <v>31</v>
      </c>
      <c r="AZ2" s="46" t="s">
        <v>32</v>
      </c>
      <c r="BA2" s="46" t="s">
        <v>33</v>
      </c>
      <c r="BB2" s="46">
        <v>1</v>
      </c>
      <c r="BC2" s="46">
        <v>2</v>
      </c>
      <c r="BD2" s="46">
        <v>3</v>
      </c>
      <c r="BE2" s="151"/>
      <c r="BF2" s="151"/>
      <c r="BG2" s="151"/>
      <c r="BI2" s="46"/>
      <c r="BJ2" s="46"/>
    </row>
    <row r="3" spans="1:62" x14ac:dyDescent="0.2">
      <c r="A3" s="150"/>
      <c r="B3" s="16" t="s">
        <v>4</v>
      </c>
      <c r="C3" s="46">
        <v>4.83</v>
      </c>
      <c r="D3" s="46">
        <v>4.9400000000000004</v>
      </c>
      <c r="E3" s="46">
        <v>4.8099999999999996</v>
      </c>
      <c r="F3" s="171">
        <f t="shared" ref="F3:F7" si="0">AVERAGE(C3:E3)</f>
        <v>4.8599999999999994</v>
      </c>
      <c r="G3" s="172"/>
      <c r="H3" s="173"/>
      <c r="I3" s="46">
        <v>4.8600000000000003</v>
      </c>
      <c r="J3" s="46">
        <v>4.93</v>
      </c>
      <c r="K3" s="46">
        <v>4.99</v>
      </c>
      <c r="L3" s="152"/>
      <c r="M3" s="152"/>
      <c r="N3" s="152"/>
      <c r="P3" s="150"/>
      <c r="Q3" s="16" t="s">
        <v>4</v>
      </c>
      <c r="R3" s="46">
        <v>4.93</v>
      </c>
      <c r="S3" s="46">
        <v>4.7699999999999996</v>
      </c>
      <c r="T3" s="46">
        <v>4.93</v>
      </c>
      <c r="U3" s="147">
        <f t="shared" ref="U3:U7" si="1">AVERAGE(R3:T3)</f>
        <v>4.876666666666666</v>
      </c>
      <c r="V3" s="147"/>
      <c r="W3" s="147"/>
      <c r="X3" s="46">
        <v>5.0199999999999996</v>
      </c>
      <c r="Y3" s="46">
        <v>5.05</v>
      </c>
      <c r="Z3" s="46">
        <v>4.8499999999999996</v>
      </c>
      <c r="AA3" s="152"/>
      <c r="AB3" s="152"/>
      <c r="AC3" s="152"/>
      <c r="AE3" s="154"/>
      <c r="AF3" s="10" t="s">
        <v>4</v>
      </c>
      <c r="AG3" s="46">
        <v>4.9800000000000004</v>
      </c>
      <c r="AH3" s="46">
        <v>4.8499999999999996</v>
      </c>
      <c r="AI3" s="46">
        <v>4.97</v>
      </c>
      <c r="AJ3" s="147">
        <f t="shared" ref="AJ3:AJ7" si="2">AVERAGE(AG3:AI3)</f>
        <v>4.9333333333333336</v>
      </c>
      <c r="AK3" s="147"/>
      <c r="AL3" s="147"/>
      <c r="AM3" s="46">
        <v>4.8899999999999997</v>
      </c>
      <c r="AN3" s="46">
        <v>4.88</v>
      </c>
      <c r="AO3" s="46">
        <v>4.9400000000000004</v>
      </c>
      <c r="AP3" s="152"/>
      <c r="AQ3" s="152"/>
      <c r="AR3" s="152"/>
      <c r="AS3" s="42"/>
      <c r="AT3" s="154"/>
      <c r="AU3" s="10" t="s">
        <v>4</v>
      </c>
      <c r="AV3" s="46">
        <v>4.92</v>
      </c>
      <c r="AW3" s="46">
        <v>4.99</v>
      </c>
      <c r="AX3" s="46">
        <v>4.87</v>
      </c>
      <c r="AY3" s="147">
        <f t="shared" ref="AY3:AY7" si="3">AVERAGE(AV3:AX3)</f>
        <v>4.9266666666666667</v>
      </c>
      <c r="AZ3" s="147"/>
      <c r="BA3" s="147"/>
      <c r="BB3" s="46">
        <v>4.8600000000000003</v>
      </c>
      <c r="BC3" s="46">
        <v>4.91</v>
      </c>
      <c r="BD3" s="46">
        <v>4.8600000000000003</v>
      </c>
      <c r="BE3" s="152"/>
      <c r="BF3" s="152"/>
      <c r="BG3" s="152"/>
      <c r="BI3" s="46"/>
      <c r="BJ3" s="46"/>
    </row>
    <row r="4" spans="1:62" x14ac:dyDescent="0.2">
      <c r="A4" s="150"/>
      <c r="B4" s="16" t="s">
        <v>5</v>
      </c>
      <c r="C4" s="46">
        <v>2.5299999999999998</v>
      </c>
      <c r="D4" s="46">
        <v>2.5299999999999998</v>
      </c>
      <c r="E4" s="46">
        <v>2.5299999999999998</v>
      </c>
      <c r="F4" s="171">
        <f t="shared" si="0"/>
        <v>2.5299999999999998</v>
      </c>
      <c r="G4" s="172"/>
      <c r="H4" s="173"/>
      <c r="I4" s="46">
        <v>2.5299999999999998</v>
      </c>
      <c r="J4" s="46">
        <v>2.5299999999999998</v>
      </c>
      <c r="K4" s="46">
        <v>2.5299999999999998</v>
      </c>
      <c r="L4" s="152"/>
      <c r="M4" s="152"/>
      <c r="N4" s="152"/>
      <c r="P4" s="150"/>
      <c r="Q4" s="16" t="s">
        <v>5</v>
      </c>
      <c r="R4" s="46">
        <v>2.5299999999999998</v>
      </c>
      <c r="S4" s="46">
        <v>2.5299999999999998</v>
      </c>
      <c r="T4" s="46">
        <v>2.5299999999999998</v>
      </c>
      <c r="U4" s="147">
        <f t="shared" si="1"/>
        <v>2.5299999999999998</v>
      </c>
      <c r="V4" s="147"/>
      <c r="W4" s="147"/>
      <c r="X4" s="46">
        <v>2.5299999999999998</v>
      </c>
      <c r="Y4" s="46">
        <v>2.5299999999999998</v>
      </c>
      <c r="Z4" s="46">
        <v>2.5299999999999998</v>
      </c>
      <c r="AA4" s="152"/>
      <c r="AB4" s="152"/>
      <c r="AC4" s="152"/>
      <c r="AE4" s="154"/>
      <c r="AF4" s="10" t="s">
        <v>5</v>
      </c>
      <c r="AG4" s="46">
        <v>2.5299999999999998</v>
      </c>
      <c r="AH4" s="46">
        <v>2.5299999999999998</v>
      </c>
      <c r="AI4" s="46">
        <v>2.5299999999999998</v>
      </c>
      <c r="AJ4" s="147">
        <f t="shared" si="2"/>
        <v>2.5299999999999998</v>
      </c>
      <c r="AK4" s="147"/>
      <c r="AL4" s="147"/>
      <c r="AM4" s="46">
        <v>2.5299999999999998</v>
      </c>
      <c r="AN4" s="46">
        <v>2.5299999999999998</v>
      </c>
      <c r="AO4" s="46">
        <v>2.5299999999999998</v>
      </c>
      <c r="AP4" s="152"/>
      <c r="AQ4" s="152"/>
      <c r="AR4" s="152"/>
      <c r="AS4" s="42"/>
      <c r="AT4" s="154"/>
      <c r="AU4" s="10" t="s">
        <v>5</v>
      </c>
      <c r="AV4" s="46">
        <v>2.5299999999999998</v>
      </c>
      <c r="AW4" s="46">
        <v>2.5299999999999998</v>
      </c>
      <c r="AX4" s="46">
        <v>2.5299999999999998</v>
      </c>
      <c r="AY4" s="147">
        <f t="shared" si="3"/>
        <v>2.5299999999999998</v>
      </c>
      <c r="AZ4" s="147"/>
      <c r="BA4" s="147"/>
      <c r="BB4" s="46">
        <v>2.5299999999999998</v>
      </c>
      <c r="BC4" s="46">
        <v>2.5299999999999998</v>
      </c>
      <c r="BD4" s="46">
        <v>2.5299999999999998</v>
      </c>
      <c r="BE4" s="152"/>
      <c r="BF4" s="152"/>
      <c r="BG4" s="152"/>
      <c r="BI4" s="46"/>
      <c r="BJ4" s="46"/>
    </row>
    <row r="5" spans="1:62" x14ac:dyDescent="0.2">
      <c r="A5" s="150"/>
      <c r="B5" s="16" t="s">
        <v>6</v>
      </c>
      <c r="C5" s="46">
        <v>0.35</v>
      </c>
      <c r="D5" s="46">
        <v>0.35</v>
      </c>
      <c r="E5" s="46">
        <v>0.35</v>
      </c>
      <c r="F5" s="171">
        <f t="shared" si="0"/>
        <v>0.34999999999999992</v>
      </c>
      <c r="G5" s="172"/>
      <c r="H5" s="173"/>
      <c r="I5" s="46">
        <v>0.35</v>
      </c>
      <c r="J5" s="46">
        <v>0.35</v>
      </c>
      <c r="K5" s="46">
        <v>0.35</v>
      </c>
      <c r="L5" s="152"/>
      <c r="M5" s="152"/>
      <c r="N5" s="152"/>
      <c r="P5" s="150"/>
      <c r="Q5" s="16" t="s">
        <v>6</v>
      </c>
      <c r="R5" s="46">
        <v>0.35</v>
      </c>
      <c r="S5" s="46">
        <v>0.35</v>
      </c>
      <c r="T5" s="46">
        <v>0.35</v>
      </c>
      <c r="U5" s="147">
        <f t="shared" si="1"/>
        <v>0.34999999999999992</v>
      </c>
      <c r="V5" s="147"/>
      <c r="W5" s="147"/>
      <c r="X5" s="46">
        <v>0.35</v>
      </c>
      <c r="Y5" s="46">
        <v>0.35</v>
      </c>
      <c r="Z5" s="46">
        <v>0.35</v>
      </c>
      <c r="AA5" s="152"/>
      <c r="AB5" s="152"/>
      <c r="AC5" s="152"/>
      <c r="AE5" s="154"/>
      <c r="AF5" s="10" t="s">
        <v>6</v>
      </c>
      <c r="AG5" s="46">
        <v>0.35</v>
      </c>
      <c r="AH5" s="46">
        <v>0.35</v>
      </c>
      <c r="AI5" s="46">
        <v>0.35</v>
      </c>
      <c r="AJ5" s="147">
        <f t="shared" si="2"/>
        <v>0.34999999999999992</v>
      </c>
      <c r="AK5" s="147"/>
      <c r="AL5" s="147"/>
      <c r="AM5" s="46">
        <v>0.35</v>
      </c>
      <c r="AN5" s="46">
        <v>0.35</v>
      </c>
      <c r="AO5" s="46">
        <v>0.35</v>
      </c>
      <c r="AP5" s="152"/>
      <c r="AQ5" s="152"/>
      <c r="AR5" s="152"/>
      <c r="AS5" s="42"/>
      <c r="AT5" s="154"/>
      <c r="AU5" s="10" t="s">
        <v>6</v>
      </c>
      <c r="AV5" s="46">
        <v>0.35</v>
      </c>
      <c r="AW5" s="46">
        <v>0.35</v>
      </c>
      <c r="AX5" s="46">
        <v>0.35</v>
      </c>
      <c r="AY5" s="147">
        <f t="shared" si="3"/>
        <v>0.34999999999999992</v>
      </c>
      <c r="AZ5" s="147"/>
      <c r="BA5" s="147"/>
      <c r="BB5" s="46">
        <v>0.35</v>
      </c>
      <c r="BC5" s="46">
        <v>0.35</v>
      </c>
      <c r="BD5" s="46">
        <v>0.35</v>
      </c>
      <c r="BE5" s="152"/>
      <c r="BF5" s="152"/>
      <c r="BG5" s="152"/>
      <c r="BI5" s="46"/>
      <c r="BJ5" s="46"/>
    </row>
    <row r="6" spans="1:62" x14ac:dyDescent="0.2">
      <c r="A6" s="150"/>
      <c r="B6" s="16" t="s">
        <v>28</v>
      </c>
      <c r="C6" s="91">
        <f t="shared" ref="C6:K6" si="4">(C3*C4*2)+(C3*C5*2)+(C5*C4*2)</f>
        <v>29.591799999999999</v>
      </c>
      <c r="D6" s="91">
        <f t="shared" si="4"/>
        <v>30.2254</v>
      </c>
      <c r="E6" s="91">
        <f t="shared" si="4"/>
        <v>29.476599999999998</v>
      </c>
      <c r="F6" s="171">
        <f t="shared" si="0"/>
        <v>29.764600000000002</v>
      </c>
      <c r="G6" s="172"/>
      <c r="H6" s="173"/>
      <c r="I6" s="91">
        <f t="shared" si="4"/>
        <v>29.764600000000002</v>
      </c>
      <c r="J6" s="91">
        <f t="shared" si="4"/>
        <v>30.167799999999996</v>
      </c>
      <c r="K6" s="91">
        <f t="shared" si="4"/>
        <v>30.513399999999997</v>
      </c>
      <c r="L6" s="152"/>
      <c r="M6" s="152"/>
      <c r="N6" s="152"/>
      <c r="P6" s="150"/>
      <c r="Q6" s="16" t="s">
        <v>28</v>
      </c>
      <c r="R6" s="91">
        <f t="shared" ref="R6:Z6" si="5">(R3*R4*2)+(R3*R5*2)+(R5*R4*2)</f>
        <v>30.167799999999996</v>
      </c>
      <c r="S6" s="91">
        <f t="shared" si="5"/>
        <v>29.246199999999995</v>
      </c>
      <c r="T6" s="91">
        <f t="shared" si="5"/>
        <v>30.167799999999996</v>
      </c>
      <c r="U6" s="147">
        <f t="shared" si="1"/>
        <v>29.860599999999994</v>
      </c>
      <c r="V6" s="147"/>
      <c r="W6" s="147"/>
      <c r="X6" s="91">
        <f t="shared" si="5"/>
        <v>30.686199999999996</v>
      </c>
      <c r="Y6" s="91">
        <f t="shared" si="5"/>
        <v>30.858999999999998</v>
      </c>
      <c r="Z6" s="91">
        <f t="shared" si="5"/>
        <v>29.706999999999997</v>
      </c>
      <c r="AA6" s="152"/>
      <c r="AB6" s="152"/>
      <c r="AC6" s="152"/>
      <c r="AE6" s="154"/>
      <c r="AF6" s="10" t="s">
        <v>28</v>
      </c>
      <c r="AG6" s="91">
        <f t="shared" ref="AG6:AO6" si="6">(AG3*AG4*2)+(AG3*AG5*2)+(AG5*AG4*2)</f>
        <v>30.4558</v>
      </c>
      <c r="AH6" s="91">
        <f t="shared" si="6"/>
        <v>29.706999999999997</v>
      </c>
      <c r="AI6" s="91">
        <f t="shared" si="6"/>
        <v>30.398199999999996</v>
      </c>
      <c r="AJ6" s="147">
        <f t="shared" si="2"/>
        <v>30.186999999999998</v>
      </c>
      <c r="AK6" s="147"/>
      <c r="AL6" s="147"/>
      <c r="AM6" s="91">
        <f t="shared" si="6"/>
        <v>29.937399999999997</v>
      </c>
      <c r="AN6" s="91">
        <f t="shared" si="6"/>
        <v>29.879799999999999</v>
      </c>
      <c r="AO6" s="91">
        <f t="shared" si="6"/>
        <v>30.2254</v>
      </c>
      <c r="AP6" s="152"/>
      <c r="AQ6" s="152"/>
      <c r="AR6" s="152"/>
      <c r="AS6" s="42"/>
      <c r="AT6" s="154"/>
      <c r="AU6" s="10" t="s">
        <v>28</v>
      </c>
      <c r="AV6" s="91">
        <f t="shared" ref="AV6:BD6" si="7">(AV3*AV4*2)+(AV3*AV5*2)+(AV5*AV4*2)</f>
        <v>30.110199999999999</v>
      </c>
      <c r="AW6" s="91">
        <f t="shared" si="7"/>
        <v>30.513399999999997</v>
      </c>
      <c r="AX6" s="91">
        <f t="shared" si="7"/>
        <v>29.822199999999999</v>
      </c>
      <c r="AY6" s="147">
        <f t="shared" si="3"/>
        <v>30.148599999999998</v>
      </c>
      <c r="AZ6" s="147"/>
      <c r="BA6" s="147"/>
      <c r="BB6" s="91">
        <f t="shared" si="7"/>
        <v>29.764600000000002</v>
      </c>
      <c r="BC6" s="91">
        <f t="shared" si="7"/>
        <v>30.052600000000002</v>
      </c>
      <c r="BD6" s="91">
        <f t="shared" si="7"/>
        <v>29.764600000000002</v>
      </c>
      <c r="BE6" s="152"/>
      <c r="BF6" s="152"/>
      <c r="BG6" s="152"/>
      <c r="BI6" s="46"/>
      <c r="BJ6" s="46"/>
    </row>
    <row r="7" spans="1:62" x14ac:dyDescent="0.2">
      <c r="A7" s="150"/>
      <c r="B7" s="16" t="s">
        <v>29</v>
      </c>
      <c r="C7" s="91">
        <f t="shared" ref="C7:K7" si="8">C5*C4*C3</f>
        <v>4.2769649999999997</v>
      </c>
      <c r="D7" s="91">
        <f t="shared" si="8"/>
        <v>4.3743699999999999</v>
      </c>
      <c r="E7" s="91">
        <f t="shared" si="8"/>
        <v>4.2592549999999987</v>
      </c>
      <c r="F7" s="171">
        <f t="shared" si="0"/>
        <v>4.3035299999999994</v>
      </c>
      <c r="G7" s="172"/>
      <c r="H7" s="173"/>
      <c r="I7" s="91">
        <f t="shared" si="8"/>
        <v>4.3035299999999994</v>
      </c>
      <c r="J7" s="91">
        <f t="shared" si="8"/>
        <v>4.3655149999999994</v>
      </c>
      <c r="K7" s="91">
        <f t="shared" si="8"/>
        <v>4.4186449999999997</v>
      </c>
      <c r="L7" s="152"/>
      <c r="M7" s="152"/>
      <c r="N7" s="152"/>
      <c r="P7" s="150"/>
      <c r="Q7" s="16" t="s">
        <v>29</v>
      </c>
      <c r="R7" s="91">
        <f t="shared" ref="R7:Z7" si="9">R5*R4*R3</f>
        <v>4.3655149999999994</v>
      </c>
      <c r="S7" s="91">
        <f t="shared" si="9"/>
        <v>4.2238349999999985</v>
      </c>
      <c r="T7" s="91">
        <f t="shared" si="9"/>
        <v>4.3655149999999994</v>
      </c>
      <c r="U7" s="147">
        <f t="shared" si="1"/>
        <v>4.3182883333333324</v>
      </c>
      <c r="V7" s="147"/>
      <c r="W7" s="147"/>
      <c r="X7" s="91">
        <f t="shared" si="9"/>
        <v>4.4452099999999986</v>
      </c>
      <c r="Y7" s="91">
        <f t="shared" si="9"/>
        <v>4.4717749999999992</v>
      </c>
      <c r="Z7" s="91">
        <f t="shared" si="9"/>
        <v>4.2946749999999989</v>
      </c>
      <c r="AA7" s="152"/>
      <c r="AB7" s="152"/>
      <c r="AC7" s="152"/>
      <c r="AE7" s="154"/>
      <c r="AF7" s="10" t="s">
        <v>29</v>
      </c>
      <c r="AG7" s="91">
        <f t="shared" ref="AG7:AO7" si="10">AG5*AG4*AG3</f>
        <v>4.4097899999999992</v>
      </c>
      <c r="AH7" s="91">
        <f t="shared" si="10"/>
        <v>4.2946749999999989</v>
      </c>
      <c r="AI7" s="91">
        <f t="shared" si="10"/>
        <v>4.4009349999999987</v>
      </c>
      <c r="AJ7" s="147">
        <f t="shared" si="2"/>
        <v>4.3684666666666656</v>
      </c>
      <c r="AK7" s="147"/>
      <c r="AL7" s="147"/>
      <c r="AM7" s="91">
        <f t="shared" si="10"/>
        <v>4.3300949999999991</v>
      </c>
      <c r="AN7" s="91">
        <f t="shared" si="10"/>
        <v>4.3212399999999995</v>
      </c>
      <c r="AO7" s="91">
        <f t="shared" si="10"/>
        <v>4.3743699999999999</v>
      </c>
      <c r="AP7" s="152"/>
      <c r="AQ7" s="152"/>
      <c r="AR7" s="152"/>
      <c r="AS7" s="42"/>
      <c r="AT7" s="154"/>
      <c r="AU7" s="10" t="s">
        <v>29</v>
      </c>
      <c r="AV7" s="91">
        <f>AV5*AV4*AV3</f>
        <v>4.3566599999999989</v>
      </c>
      <c r="AW7" s="91">
        <f t="shared" ref="AW7:BD7" si="11">AW5*AW4*AW3</f>
        <v>4.4186449999999997</v>
      </c>
      <c r="AX7" s="91">
        <f t="shared" si="11"/>
        <v>4.312384999999999</v>
      </c>
      <c r="AY7" s="147">
        <f t="shared" si="3"/>
        <v>4.3625633333333331</v>
      </c>
      <c r="AZ7" s="147"/>
      <c r="BA7" s="147"/>
      <c r="BB7" s="91">
        <f t="shared" si="11"/>
        <v>4.3035299999999994</v>
      </c>
      <c r="BC7" s="91">
        <f t="shared" si="11"/>
        <v>4.3478049999999993</v>
      </c>
      <c r="BD7" s="91">
        <f t="shared" si="11"/>
        <v>4.3035299999999994</v>
      </c>
      <c r="BE7" s="152"/>
      <c r="BF7" s="152"/>
      <c r="BG7" s="152"/>
      <c r="BI7" s="46"/>
      <c r="BJ7" s="46"/>
    </row>
    <row r="8" spans="1:62" x14ac:dyDescent="0.2">
      <c r="A8" s="150"/>
      <c r="B8" s="16" t="s">
        <v>35</v>
      </c>
      <c r="C8" s="91">
        <f>C9/C7</f>
        <v>7.1387070036813496</v>
      </c>
      <c r="D8" s="91">
        <f>D9/D7</f>
        <v>7.1420798880753118</v>
      </c>
      <c r="E8" s="91">
        <f>E9/E7</f>
        <v>7.1864445777489276</v>
      </c>
      <c r="F8" s="171">
        <f>AVERAGE(C8:E8)</f>
        <v>7.1557438231685309</v>
      </c>
      <c r="G8" s="172"/>
      <c r="H8" s="173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91">
        <f>R9/R7</f>
        <v>7.152764335937456</v>
      </c>
      <c r="S8" s="91">
        <f t="shared" ref="S8" si="12">S9/S7</f>
        <v>7.1902193149116886</v>
      </c>
      <c r="T8" s="91">
        <f>T9/T7</f>
        <v>7.1200763254736277</v>
      </c>
      <c r="U8" s="171">
        <f>AVERAGE(R8:T8)</f>
        <v>7.1543533254409253</v>
      </c>
      <c r="V8" s="172"/>
      <c r="W8" s="173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91">
        <f>AG9/AG7</f>
        <v>7.1469616466997312</v>
      </c>
      <c r="AH8" s="91">
        <f>AH9/AH7</f>
        <v>7.196353623964562</v>
      </c>
      <c r="AI8" s="91">
        <f>AI9/AI7</f>
        <v>7.0695431766204253</v>
      </c>
      <c r="AJ8" s="171">
        <f>AVERAGE(AG8:AI8)</f>
        <v>7.1376194824282395</v>
      </c>
      <c r="AK8" s="172"/>
      <c r="AL8" s="173"/>
      <c r="AM8" s="148" t="s">
        <v>34</v>
      </c>
      <c r="AN8" s="148"/>
      <c r="AO8" s="148"/>
      <c r="AP8" s="152"/>
      <c r="AQ8" s="152"/>
      <c r="AR8" s="152"/>
      <c r="AS8" s="42"/>
      <c r="AT8" s="154"/>
      <c r="AU8" s="10" t="s">
        <v>35</v>
      </c>
      <c r="AV8" s="91">
        <f>AV9/AV7</f>
        <v>7.1899115377376273</v>
      </c>
      <c r="AW8" s="91">
        <f t="shared" ref="AW8" si="13">AW9/AW7</f>
        <v>7.1064319491608856</v>
      </c>
      <c r="AX8" s="91">
        <f>AX9/AX7</f>
        <v>7.1795537736078776</v>
      </c>
      <c r="AY8" s="171">
        <f>AVERAGE(AV8:AX8)</f>
        <v>7.1586324201687965</v>
      </c>
      <c r="AZ8" s="172"/>
      <c r="BA8" s="173"/>
      <c r="BB8" s="148" t="s">
        <v>34</v>
      </c>
      <c r="BC8" s="148"/>
      <c r="BD8" s="148"/>
      <c r="BE8" s="152"/>
      <c r="BF8" s="152"/>
      <c r="BG8" s="152"/>
      <c r="BI8" s="46"/>
      <c r="BJ8" s="46"/>
    </row>
    <row r="9" spans="1:62" x14ac:dyDescent="0.2">
      <c r="A9" s="150"/>
      <c r="B9" s="16" t="s">
        <v>0</v>
      </c>
      <c r="C9" s="93">
        <v>30.532</v>
      </c>
      <c r="D9" s="93">
        <v>31.242100000000001</v>
      </c>
      <c r="E9" s="93">
        <v>30.608899999999998</v>
      </c>
      <c r="F9" s="91" t="s">
        <v>34</v>
      </c>
      <c r="G9" s="91" t="s">
        <v>34</v>
      </c>
      <c r="H9" s="91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93">
        <v>31.2255</v>
      </c>
      <c r="S9" s="93">
        <v>30.3703</v>
      </c>
      <c r="T9" s="93">
        <v>31.082799999999999</v>
      </c>
      <c r="U9" s="91" t="s">
        <v>34</v>
      </c>
      <c r="V9" s="91" t="s">
        <v>34</v>
      </c>
      <c r="W9" s="91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91">
        <v>31.5166</v>
      </c>
      <c r="AH9" s="91">
        <v>30.905999999999999</v>
      </c>
      <c r="AI9" s="91">
        <v>31.1126</v>
      </c>
      <c r="AJ9" s="91" t="s">
        <v>34</v>
      </c>
      <c r="AK9" s="91" t="s">
        <v>34</v>
      </c>
      <c r="AL9" s="91" t="s">
        <v>34</v>
      </c>
      <c r="AM9" s="148"/>
      <c r="AN9" s="148"/>
      <c r="AO9" s="148"/>
      <c r="AP9" s="153"/>
      <c r="AQ9" s="153"/>
      <c r="AR9" s="153"/>
      <c r="AS9" s="42"/>
      <c r="AT9" s="154"/>
      <c r="AU9" s="10" t="s">
        <v>0</v>
      </c>
      <c r="AV9" s="91">
        <v>31.324000000000002</v>
      </c>
      <c r="AW9" s="91">
        <v>31.4008</v>
      </c>
      <c r="AX9" s="91">
        <v>30.960999999999999</v>
      </c>
      <c r="AY9" s="91" t="s">
        <v>34</v>
      </c>
      <c r="AZ9" s="91" t="s">
        <v>34</v>
      </c>
      <c r="BA9" s="91" t="s">
        <v>34</v>
      </c>
      <c r="BB9" s="148"/>
      <c r="BC9" s="148"/>
      <c r="BD9" s="148"/>
      <c r="BE9" s="153"/>
      <c r="BF9" s="153"/>
      <c r="BG9" s="153"/>
      <c r="BH9" s="2"/>
      <c r="BI9" s="46">
        <v>60</v>
      </c>
      <c r="BJ9" s="46">
        <v>0</v>
      </c>
    </row>
    <row r="10" spans="1:62" x14ac:dyDescent="0.2">
      <c r="A10" s="150"/>
      <c r="B10" s="16" t="s">
        <v>12</v>
      </c>
      <c r="C10" s="91">
        <v>30.511600000000001</v>
      </c>
      <c r="D10" s="91">
        <v>31.2242</v>
      </c>
      <c r="E10" s="91">
        <v>30.584800000000001</v>
      </c>
      <c r="F10" s="91">
        <f>$C$9-C10</f>
        <v>2.0399999999998641E-2</v>
      </c>
      <c r="G10" s="91">
        <f>$D$9-D10</f>
        <v>1.7900000000000915E-2</v>
      </c>
      <c r="H10" s="91">
        <f>$E$9-E10</f>
        <v>2.4099999999997124E-2</v>
      </c>
      <c r="I10" s="15">
        <f>(F10/($C$6*(BJ10-$BJ$9)*$F$8))*10000</f>
        <v>0.9633941392577724</v>
      </c>
      <c r="J10" s="15">
        <f>(G10/($F$8*$D$6*(BJ10-$BJ$9)))*10000</f>
        <v>0.82761087667312849</v>
      </c>
      <c r="K10" s="15">
        <f>(H10/($F$8*$E$6*(BJ10-$BJ$9)))*10000</f>
        <v>1.1425754021686068</v>
      </c>
      <c r="L10" s="15">
        <f>AVERAGE(I10:K10)</f>
        <v>0.97786013936650251</v>
      </c>
      <c r="M10" s="15">
        <f>_xlfn.STDEV.S(I10:K10)</f>
        <v>0.15797978335694471</v>
      </c>
      <c r="N10" s="15">
        <f>M10^2</f>
        <v>2.4957611949507186E-2</v>
      </c>
      <c r="P10" s="150"/>
      <c r="Q10" s="16" t="s">
        <v>12</v>
      </c>
      <c r="R10" s="91">
        <v>31.202500000000001</v>
      </c>
      <c r="S10" s="91">
        <v>30.349799999999998</v>
      </c>
      <c r="T10" s="91">
        <v>31.059899999999999</v>
      </c>
      <c r="U10" s="91">
        <f>$R$9-R10</f>
        <v>2.2999999999999687E-2</v>
      </c>
      <c r="V10" s="91">
        <f>$S$9-S10</f>
        <v>2.0500000000001961E-2</v>
      </c>
      <c r="W10" s="91">
        <f>$T$9-T10</f>
        <v>2.289999999999992E-2</v>
      </c>
      <c r="X10" s="15">
        <f>(U10/($R$6*(BJ10-$BJ$9)*$U$8))*10000</f>
        <v>1.0656480911799411</v>
      </c>
      <c r="Y10" s="15">
        <f>(V10/($S$6*(BJ10-$BJ$9)*$U$8))*10000</f>
        <v>0.97974720007413163</v>
      </c>
      <c r="Z10" s="15">
        <f>(W10/($T$6*(BJ10-$BJ$9)*$U$8))*10000</f>
        <v>1.0610148386096041</v>
      </c>
      <c r="AA10" s="15">
        <f>AVERAGE(X10:Z10)</f>
        <v>1.0354700432878923</v>
      </c>
      <c r="AB10" s="15">
        <f>_xlfn.STDEV.S(X10:Z10)</f>
        <v>4.8312971334975315E-2</v>
      </c>
      <c r="AC10" s="15">
        <f>AB10^2</f>
        <v>2.3341431992141464E-3</v>
      </c>
      <c r="AE10" s="154"/>
      <c r="AF10" s="10" t="s">
        <v>12</v>
      </c>
      <c r="AG10" s="91">
        <v>31.499700000000001</v>
      </c>
      <c r="AH10" s="91">
        <v>30.885899999999999</v>
      </c>
      <c r="AI10" s="91">
        <v>31.0991</v>
      </c>
      <c r="AJ10" s="91">
        <f>$AG$9-AG10</f>
        <v>1.6899999999999693E-2</v>
      </c>
      <c r="AK10" s="91">
        <f>$AH$9-AH10</f>
        <v>2.0099999999999341E-2</v>
      </c>
      <c r="AL10" s="14">
        <f>$AI$9-AI10</f>
        <v>1.3500000000000512E-2</v>
      </c>
      <c r="AM10" s="15">
        <f>(AJ10/($AG$6*(BJ10-$BJ$9)*$AJ$8))*10000</f>
        <v>0.77743359089071773</v>
      </c>
      <c r="AN10" s="15">
        <f>(AK10/($AH$6*(BJ10-$BJ$9)*$AJ$8))*10000</f>
        <v>0.94794659267789261</v>
      </c>
      <c r="AO10" s="15">
        <f>(AL10/($AI$6*(BJ10-$BJ$9)*$AJ$8))*10000</f>
        <v>0.62220358505653206</v>
      </c>
      <c r="AP10" s="15">
        <f>AVERAGE(AM10:AO10)</f>
        <v>0.78252792287504747</v>
      </c>
      <c r="AQ10" s="15">
        <f>_xlfn.STDEV.S(AM10:AO10)</f>
        <v>0.16293124598224665</v>
      </c>
      <c r="AR10" s="15">
        <f>AQ10^2</f>
        <v>2.6546590917327365E-2</v>
      </c>
      <c r="AS10" s="43"/>
      <c r="AT10" s="154"/>
      <c r="AU10" s="10" t="s">
        <v>12</v>
      </c>
      <c r="AV10" s="91">
        <v>31.288599999999999</v>
      </c>
      <c r="AW10" s="91">
        <v>31.366099999999999</v>
      </c>
      <c r="AX10" s="91">
        <v>30.929600000000001</v>
      </c>
      <c r="AY10" s="91">
        <f>$AV$9-AV10</f>
        <v>3.5400000000002763E-2</v>
      </c>
      <c r="AZ10" s="91">
        <f>$AW$9-AW10</f>
        <v>3.4700000000000841E-2</v>
      </c>
      <c r="BA10" s="14">
        <f>$AX$9-AX10</f>
        <v>3.1399999999997874E-2</v>
      </c>
      <c r="BB10" s="15">
        <f>(AY10/($AV$6*(BJ10-$BJ$9)*$AY$8))*10000</f>
        <v>1.6423267204874537</v>
      </c>
      <c r="BC10" s="15">
        <f>(AZ10/($AW$6*(BJ10-$BJ$9)*$AY$8))*10000</f>
        <v>1.5885789724419008</v>
      </c>
      <c r="BD10" s="15">
        <f>(BA10/($AX$6*(BJ10-$BJ$9)*$AY$8))*10000</f>
        <v>1.4708212868941519</v>
      </c>
      <c r="BE10" s="15">
        <f>AVERAGE(BB10:BD10)</f>
        <v>1.5672423266078355</v>
      </c>
      <c r="BF10" s="15">
        <f>_xlfn.STDEV.S(BB10:BD10)</f>
        <v>8.7720965450642757E-2</v>
      </c>
      <c r="BG10" s="15">
        <f>BF10^2</f>
        <v>7.6949677795928604E-3</v>
      </c>
      <c r="BH10" s="2"/>
      <c r="BI10" s="101">
        <v>60</v>
      </c>
      <c r="BJ10" s="46">
        <v>1</v>
      </c>
    </row>
    <row r="11" spans="1:62" x14ac:dyDescent="0.2">
      <c r="A11" s="150"/>
      <c r="B11" s="16" t="s">
        <v>13</v>
      </c>
      <c r="C11" s="91">
        <v>30.484300000000001</v>
      </c>
      <c r="D11" s="91">
        <v>31.193999999999999</v>
      </c>
      <c r="E11" s="91">
        <v>30.569500000000001</v>
      </c>
      <c r="F11" s="91">
        <f>$C$9-C11</f>
        <v>4.7699999999998965E-2</v>
      </c>
      <c r="G11" s="91">
        <f>$D$9-D11</f>
        <v>4.8100000000001586E-2</v>
      </c>
      <c r="H11" s="91">
        <f>$E$9-E11</f>
        <v>3.9399999999996993E-2</v>
      </c>
      <c r="I11" s="15">
        <f>(F11/($C$6*(BJ11-$BJ$9)*$F$8))*10000</f>
        <v>1.126321089279358</v>
      </c>
      <c r="J11" s="15">
        <f t="shared" ref="J11:J13" si="14">(G11/($F$8*$D$6*(BJ11-$BJ$9)))*10000</f>
        <v>1.1119576303904122</v>
      </c>
      <c r="K11" s="15">
        <f>(H11/($F$8*$E$6*(BJ11-$BJ$9)))*10000</f>
        <v>0.93397242417935755</v>
      </c>
      <c r="L11" s="15">
        <f t="shared" ref="L11:L13" si="15">AVERAGE(I11:K11)</f>
        <v>1.0574170479497094</v>
      </c>
      <c r="M11" s="15">
        <f t="shared" ref="M11:M13" si="16">_xlfn.STDEV.S(I11:K11)</f>
        <v>0.1071471352447949</v>
      </c>
      <c r="N11" s="15">
        <f t="shared" ref="N11:N13" si="17">M11^2</f>
        <v>1.148050859116637E-2</v>
      </c>
      <c r="P11" s="150"/>
      <c r="Q11" s="16" t="s">
        <v>13</v>
      </c>
      <c r="R11" s="91">
        <v>31.1812</v>
      </c>
      <c r="S11" s="91">
        <v>30.3264</v>
      </c>
      <c r="T11" s="93">
        <v>31.0304</v>
      </c>
      <c r="U11" s="91">
        <f t="shared" ref="U11:U13" si="18">$R$9-R11</f>
        <v>4.4299999999999784E-2</v>
      </c>
      <c r="V11" s="91">
        <f t="shared" ref="V11:V13" si="19">$S$9-S11</f>
        <v>4.3900000000000716E-2</v>
      </c>
      <c r="W11" s="91">
        <f t="shared" ref="W11:W13" si="20">$T$9-T11</f>
        <v>5.239999999999867E-2</v>
      </c>
      <c r="X11" s="15">
        <f t="shared" ref="X11:X13" si="21">(U11/($R$6*(BJ11-$BJ$9)*$U$8))*10000</f>
        <v>1.0262654443319956</v>
      </c>
      <c r="Y11" s="15">
        <f t="shared" ref="Y11:Y13" si="22">(V11/($S$6*(BJ11-$BJ$9)*$U$8))*10000</f>
        <v>1.049046392274414</v>
      </c>
      <c r="Z11" s="15">
        <f t="shared" ref="Z11:Z13" si="23">(W11/($T$6*(BJ11-$BJ$9)*$U$8))*10000</f>
        <v>1.213912173431049</v>
      </c>
      <c r="AA11" s="15">
        <f>AVERAGE(X11:Z11)</f>
        <v>1.0964080033458197</v>
      </c>
      <c r="AB11" s="15">
        <f t="shared" ref="AB11:AB13" si="24">_xlfn.STDEV.S(X11:Z11)</f>
        <v>0.10239709657921307</v>
      </c>
      <c r="AC11" s="15">
        <f t="shared" ref="AC11:AC13" si="25">AB11^2</f>
        <v>1.048516538785269E-2</v>
      </c>
      <c r="AE11" s="154"/>
      <c r="AF11" s="10" t="s">
        <v>13</v>
      </c>
      <c r="AG11" s="91">
        <v>31.473600000000001</v>
      </c>
      <c r="AH11" s="18">
        <v>30.857600000000001</v>
      </c>
      <c r="AI11" s="91">
        <v>31.1021</v>
      </c>
      <c r="AJ11" s="91">
        <f>$AG$9-AG11</f>
        <v>4.2999999999999261E-2</v>
      </c>
      <c r="AK11" s="91">
        <f>$AH$9-AH11</f>
        <v>4.8399999999997334E-2</v>
      </c>
      <c r="AL11" s="14">
        <f>$AI$9-AI11</f>
        <v>1.0500000000000398E-2</v>
      </c>
      <c r="AM11" s="15">
        <f t="shared" ref="AM11:AM13" si="26">(AJ11/($AG$6*(BJ11-$BJ$9)*$AJ$8))*10000</f>
        <v>0.98904273397339926</v>
      </c>
      <c r="AN11" s="15">
        <f t="shared" ref="AN11:AN13" si="27">(AK11/($AH$6*(BJ11-$BJ$9)*$AJ$8))*10000</f>
        <v>1.1413088329753478</v>
      </c>
      <c r="AO11" s="15">
        <f t="shared" ref="AO11:AO13" si="28">(AL11/($AI$6*(BJ11-$BJ$9)*$AJ$8))*10000</f>
        <v>0.24196806085531802</v>
      </c>
      <c r="AP11" s="15">
        <f t="shared" ref="AP11:AP13" si="29">AVERAGE(AM11:AO11)</f>
        <v>0.79077320926802175</v>
      </c>
      <c r="AQ11" s="15">
        <f t="shared" ref="AQ11:AQ12" si="30">_xlfn.STDEV.S(AM11:AO11)</f>
        <v>0.48133830038709269</v>
      </c>
      <c r="AR11" s="15">
        <f t="shared" ref="AR11:AR13" si="31">AQ11^2</f>
        <v>0.23168655941953506</v>
      </c>
      <c r="AS11" s="43"/>
      <c r="AT11" s="154"/>
      <c r="AU11" s="10" t="s">
        <v>13</v>
      </c>
      <c r="AV11" s="91">
        <v>31.236899999999999</v>
      </c>
      <c r="AW11" s="18">
        <v>31.324200000000001</v>
      </c>
      <c r="AX11" s="91">
        <v>30.878799999999998</v>
      </c>
      <c r="AY11" s="91">
        <f t="shared" ref="AY11:AY12" si="32">$AV$9-AV11</f>
        <v>8.7100000000003064E-2</v>
      </c>
      <c r="AZ11" s="91">
        <f t="shared" ref="AZ11:AZ13" si="33">$AW$9-AW11</f>
        <v>7.6599999999999113E-2</v>
      </c>
      <c r="BA11" s="14">
        <f t="shared" ref="BA11:BA13" si="34">$AX$9-AX11</f>
        <v>8.2200000000000273E-2</v>
      </c>
      <c r="BB11" s="15">
        <f t="shared" ref="BB11:BB13" si="35">(AY11/($AV$6*(BJ11-$BJ$9)*$AY$8))*10000</f>
        <v>2.0204330134809472</v>
      </c>
      <c r="BC11" s="15">
        <f t="shared" ref="BC11:BC13" si="36">(AZ11/($AW$6*(BJ11-$BJ$9)*$AY$8))*10000</f>
        <v>1.7533883182859547</v>
      </c>
      <c r="BD11" s="15">
        <f t="shared" ref="BD11:BD13" si="37">(BA11/($AX$6*(BJ11-$BJ$9)*$AY$8))*10000</f>
        <v>1.9251832767947117</v>
      </c>
      <c r="BE11" s="15">
        <f t="shared" ref="BE11:BE13" si="38">AVERAGE(BB11:BD11)</f>
        <v>1.8996682028538714</v>
      </c>
      <c r="BF11" s="15">
        <f t="shared" ref="BF11:BF13" si="39">_xlfn.STDEV.S(BB11:BD11)</f>
        <v>0.13533839646087703</v>
      </c>
      <c r="BG11" s="15">
        <f t="shared" ref="BG11:BG13" si="40">BF11^2</f>
        <v>1.8316481556601531E-2</v>
      </c>
      <c r="BH11" s="2"/>
      <c r="BI11" s="101">
        <v>60</v>
      </c>
      <c r="BJ11" s="46">
        <v>2</v>
      </c>
    </row>
    <row r="12" spans="1:62" x14ac:dyDescent="0.2">
      <c r="A12" s="150"/>
      <c r="B12" s="16" t="s">
        <v>14</v>
      </c>
      <c r="C12" s="91">
        <v>30.472000000000001</v>
      </c>
      <c r="D12" s="91">
        <v>31.178799999999999</v>
      </c>
      <c r="E12" s="31">
        <v>30.550699999999999</v>
      </c>
      <c r="F12" s="91">
        <f>$C$9-C12</f>
        <v>5.9999999999998721E-2</v>
      </c>
      <c r="G12" s="91">
        <f>$D$9-D12</f>
        <v>6.3300000000001688E-2</v>
      </c>
      <c r="H12" s="91">
        <f>$E$9-E12</f>
        <v>5.8199999999999363E-2</v>
      </c>
      <c r="I12" s="15">
        <f>(F12/($C$6*(BJ12-$BJ$9)*$F$8))*10000</f>
        <v>0.94450405809589821</v>
      </c>
      <c r="J12" s="15">
        <f t="shared" si="14"/>
        <v>0.97556365909511633</v>
      </c>
      <c r="K12" s="15">
        <f t="shared" ref="K12:K13" si="41">(H12/($F$8*$E$6*(BJ12-$BJ$9)))*10000</f>
        <v>0.91974949386196569</v>
      </c>
      <c r="L12" s="15">
        <f t="shared" si="15"/>
        <v>0.94660573701766015</v>
      </c>
      <c r="M12" s="15">
        <f t="shared" si="16"/>
        <v>2.7966373574097769E-2</v>
      </c>
      <c r="N12" s="15">
        <f t="shared" si="17"/>
        <v>7.8211805088599404E-4</v>
      </c>
      <c r="P12" s="150"/>
      <c r="Q12" s="16" t="s">
        <v>14</v>
      </c>
      <c r="R12" s="91">
        <v>31.167999999999999</v>
      </c>
      <c r="S12" s="91">
        <v>30.314399999999999</v>
      </c>
      <c r="T12" s="91">
        <v>31.0166</v>
      </c>
      <c r="U12" s="91">
        <f t="shared" si="18"/>
        <v>5.7500000000000995E-2</v>
      </c>
      <c r="V12" s="91">
        <f t="shared" si="19"/>
        <v>5.5900000000001171E-2</v>
      </c>
      <c r="W12" s="91">
        <f t="shared" si="20"/>
        <v>6.6199999999998482E-2</v>
      </c>
      <c r="X12" s="15">
        <f t="shared" si="21"/>
        <v>0.88804007598331158</v>
      </c>
      <c r="Y12" s="15">
        <f t="shared" si="22"/>
        <v>0.89053444689658312</v>
      </c>
      <c r="Z12" s="15">
        <f t="shared" si="23"/>
        <v>1.0224044005233539</v>
      </c>
      <c r="AA12" s="15">
        <f t="shared" ref="AA12:AA13" si="42">AVERAGE(X12:Z12)</f>
        <v>0.93365964113441624</v>
      </c>
      <c r="AB12" s="15">
        <f t="shared" si="24"/>
        <v>7.6865334909916178E-2</v>
      </c>
      <c r="AC12" s="15">
        <f t="shared" si="25"/>
        <v>5.9082797108135788E-3</v>
      </c>
      <c r="AE12" s="154"/>
      <c r="AF12" s="10" t="s">
        <v>14</v>
      </c>
      <c r="AG12" s="91">
        <v>31.4542</v>
      </c>
      <c r="AH12" s="91">
        <v>30.840499999999999</v>
      </c>
      <c r="AI12" s="91">
        <v>31.031199999999998</v>
      </c>
      <c r="AJ12" s="91">
        <f>$AG$9-AG12</f>
        <v>6.2400000000000233E-2</v>
      </c>
      <c r="AK12" s="91">
        <f>$AH$9-AH12</f>
        <v>6.5500000000000114E-2</v>
      </c>
      <c r="AL12" s="14">
        <f>$AI$9-AI12</f>
        <v>8.1400000000002137E-2</v>
      </c>
      <c r="AM12" s="15">
        <f t="shared" si="26"/>
        <v>0.9568413426347504</v>
      </c>
      <c r="AN12" s="15">
        <f t="shared" si="27"/>
        <v>1.0296932308524727</v>
      </c>
      <c r="AO12" s="15">
        <f t="shared" si="28"/>
        <v>1.2505523907062004</v>
      </c>
      <c r="AP12" s="15">
        <f t="shared" si="29"/>
        <v>1.0790289880644746</v>
      </c>
      <c r="AQ12" s="15">
        <f t="shared" si="30"/>
        <v>0.15294462280370877</v>
      </c>
      <c r="AR12" s="15">
        <f t="shared" si="31"/>
        <v>2.3392057644568753E-2</v>
      </c>
      <c r="AS12" s="43"/>
      <c r="AT12" s="154"/>
      <c r="AU12" s="10" t="s">
        <v>14</v>
      </c>
      <c r="AV12" s="14">
        <v>31.199400000000001</v>
      </c>
      <c r="AW12" s="91">
        <v>31.2941</v>
      </c>
      <c r="AX12" s="102">
        <v>30.844999999999999</v>
      </c>
      <c r="AY12" s="102">
        <f t="shared" si="32"/>
        <v>0.12460000000000093</v>
      </c>
      <c r="AZ12" s="91">
        <f t="shared" si="33"/>
        <v>0.10670000000000002</v>
      </c>
      <c r="BA12" s="14">
        <f t="shared" si="34"/>
        <v>0.11599999999999966</v>
      </c>
      <c r="BB12" s="15">
        <f t="shared" si="35"/>
        <v>1.9268729696113207</v>
      </c>
      <c r="BC12" s="15">
        <f t="shared" si="36"/>
        <v>1.6282552964413708</v>
      </c>
      <c r="BD12" s="15">
        <f t="shared" si="37"/>
        <v>1.8112024339674382</v>
      </c>
      <c r="BE12" s="15">
        <f t="shared" si="38"/>
        <v>1.7887769000067102</v>
      </c>
      <c r="BF12" s="15">
        <f t="shared" si="39"/>
        <v>0.15056662017999403</v>
      </c>
      <c r="BG12" s="15">
        <f t="shared" si="40"/>
        <v>2.2670307112426586E-2</v>
      </c>
      <c r="BH12" s="2"/>
      <c r="BI12" s="101">
        <v>60</v>
      </c>
      <c r="BJ12" s="46">
        <v>3</v>
      </c>
    </row>
    <row r="13" spans="1:62" x14ac:dyDescent="0.2">
      <c r="A13" s="150"/>
      <c r="B13" s="16" t="s">
        <v>15</v>
      </c>
      <c r="C13" s="18">
        <v>30.2209</v>
      </c>
      <c r="D13" s="18">
        <v>30.927700000000002</v>
      </c>
      <c r="E13" s="18">
        <v>30.3063</v>
      </c>
      <c r="F13" s="91">
        <f>$C$9-C13</f>
        <v>0.31109999999999971</v>
      </c>
      <c r="G13" s="91">
        <f>$D$9-D13</f>
        <v>0.31439999999999912</v>
      </c>
      <c r="H13" s="91">
        <f>$E$9-E13</f>
        <v>0.3025999999999982</v>
      </c>
      <c r="I13" s="15">
        <f t="shared" ref="I13" si="43">(F13/($C$6*(BJ13-$BJ$9)*$F$8))*10000</f>
        <v>0.61215669265341643</v>
      </c>
      <c r="J13" s="15">
        <f t="shared" si="14"/>
        <v>0.60568170304007818</v>
      </c>
      <c r="K13" s="15">
        <f t="shared" si="41"/>
        <v>0.59775815473073934</v>
      </c>
      <c r="L13" s="15">
        <f t="shared" si="15"/>
        <v>0.60519885014141128</v>
      </c>
      <c r="M13" s="15">
        <f t="shared" si="16"/>
        <v>7.2114030374820833E-3</v>
      </c>
      <c r="N13" s="15">
        <f t="shared" si="17"/>
        <v>5.200433376900582E-5</v>
      </c>
      <c r="P13" s="150"/>
      <c r="Q13" s="16" t="s">
        <v>15</v>
      </c>
      <c r="R13" s="18">
        <v>30.9331</v>
      </c>
      <c r="S13" s="18">
        <v>30.110299999999999</v>
      </c>
      <c r="T13" s="18">
        <v>30.754799999999999</v>
      </c>
      <c r="U13" s="91">
        <f t="shared" si="18"/>
        <v>0.29240000000000066</v>
      </c>
      <c r="V13" s="91">
        <f t="shared" si="19"/>
        <v>0.26000000000000156</v>
      </c>
      <c r="W13" s="91">
        <f t="shared" si="20"/>
        <v>0.3279999999999994</v>
      </c>
      <c r="X13" s="15">
        <f t="shared" si="21"/>
        <v>0.56448460482068774</v>
      </c>
      <c r="Y13" s="15">
        <f t="shared" si="22"/>
        <v>0.51775258540498248</v>
      </c>
      <c r="Z13" s="15">
        <f t="shared" si="23"/>
        <v>0.63321118461417525</v>
      </c>
      <c r="AA13" s="15">
        <f t="shared" si="42"/>
        <v>0.57181612494661516</v>
      </c>
      <c r="AB13" s="15">
        <f t="shared" si="24"/>
        <v>5.807740888981628E-2</v>
      </c>
      <c r="AC13" s="15">
        <f t="shared" si="25"/>
        <v>3.3729854233549112E-3</v>
      </c>
      <c r="AE13" s="154"/>
      <c r="AF13" s="10" t="s">
        <v>15</v>
      </c>
      <c r="AG13" s="91">
        <v>30.6418</v>
      </c>
      <c r="AH13" s="91">
        <v>30.064299999999999</v>
      </c>
      <c r="AI13" s="91">
        <v>30.2302</v>
      </c>
      <c r="AJ13" s="91">
        <f>$AG$9-AG13</f>
        <v>0.87480000000000047</v>
      </c>
      <c r="AK13" s="91">
        <f>$AH$9-AH13</f>
        <v>0.84169999999999945</v>
      </c>
      <c r="AL13" s="14">
        <f>$AI$9-AI13</f>
        <v>0.88240000000000052</v>
      </c>
      <c r="AM13" s="15">
        <f t="shared" si="26"/>
        <v>1.6767724489921414</v>
      </c>
      <c r="AN13" s="15">
        <f t="shared" si="27"/>
        <v>1.6539938786422217</v>
      </c>
      <c r="AO13" s="15">
        <f t="shared" si="28"/>
        <v>1.6945445785613067</v>
      </c>
      <c r="AP13" s="15">
        <f t="shared" si="29"/>
        <v>1.6751036353985567</v>
      </c>
      <c r="AQ13" s="15">
        <f>_xlfn.STDEV.S(AM13:AO13)</f>
        <v>2.0326793158034547E-2</v>
      </c>
      <c r="AR13" s="15">
        <f t="shared" si="31"/>
        <v>4.1317852008952006E-4</v>
      </c>
      <c r="AS13" s="43"/>
      <c r="AT13" s="154"/>
      <c r="AU13" s="10" t="s">
        <v>15</v>
      </c>
      <c r="AV13" s="102">
        <v>30.290600000000001</v>
      </c>
      <c r="AW13" s="91">
        <v>30.4861</v>
      </c>
      <c r="AX13" s="102">
        <v>29.995100000000001</v>
      </c>
      <c r="AY13" s="102">
        <f>$AV$9-AV13</f>
        <v>1.0334000000000003</v>
      </c>
      <c r="AZ13" s="91">
        <f t="shared" si="33"/>
        <v>0.91469999999999985</v>
      </c>
      <c r="BA13" s="14">
        <f t="shared" si="34"/>
        <v>0.96589999999999776</v>
      </c>
      <c r="BB13" s="15">
        <f t="shared" si="35"/>
        <v>1.9976229201407749</v>
      </c>
      <c r="BC13" s="15">
        <f t="shared" si="36"/>
        <v>1.7448044981899264</v>
      </c>
      <c r="BD13" s="15">
        <f t="shared" si="37"/>
        <v>1.8851728781995147</v>
      </c>
      <c r="BE13" s="15">
        <f t="shared" si="38"/>
        <v>1.8758667655100723</v>
      </c>
      <c r="BF13" s="15">
        <f t="shared" si="39"/>
        <v>0.12666586524976164</v>
      </c>
      <c r="BG13" s="15">
        <f t="shared" si="40"/>
        <v>1.6044241419470775E-2</v>
      </c>
      <c r="BH13" s="2"/>
      <c r="BI13" s="101">
        <v>60</v>
      </c>
      <c r="BJ13" s="46">
        <v>24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3.7272242925328554E-2</v>
      </c>
      <c r="Q14" s="30"/>
      <c r="R14" s="25"/>
      <c r="S14" s="30"/>
      <c r="X14" s="19"/>
      <c r="Y14" s="19"/>
      <c r="Z14" s="19"/>
      <c r="AA14" s="19"/>
      <c r="AB14" s="34" t="s">
        <v>45</v>
      </c>
      <c r="AC14" s="34">
        <f>SUM(AC10:AC13)</f>
        <v>2.210057372123533E-2</v>
      </c>
      <c r="AM14" s="19"/>
      <c r="AN14" s="19"/>
      <c r="AO14" s="19"/>
      <c r="AP14" s="19"/>
      <c r="AQ14" s="34" t="s">
        <v>45</v>
      </c>
      <c r="AR14" s="34">
        <f>SUM(AR10:AR13)</f>
        <v>0.28203838650152074</v>
      </c>
      <c r="AX14" s="29"/>
      <c r="AY14" s="30"/>
      <c r="BB14" s="19"/>
      <c r="BC14" s="19"/>
      <c r="BD14" s="19"/>
      <c r="BE14" s="19"/>
      <c r="BF14" s="34" t="s">
        <v>45</v>
      </c>
      <c r="BG14" s="34">
        <f>SUM(BG10:BG13)</f>
        <v>6.4725997868091759E-2</v>
      </c>
    </row>
    <row r="15" spans="1:62" x14ac:dyDescent="0.2">
      <c r="M15" s="92" t="s">
        <v>44</v>
      </c>
      <c r="N15" s="35">
        <f>N10/N14</f>
        <v>0.66960316822111898</v>
      </c>
      <c r="AB15" s="92" t="s">
        <v>44</v>
      </c>
      <c r="AC15" s="35">
        <f>AC11/AC14</f>
        <v>0.47442955644984103</v>
      </c>
      <c r="AQ15" s="92" t="s">
        <v>44</v>
      </c>
      <c r="AR15" s="35">
        <f>AR11/AR14</f>
        <v>0.8214717233828942</v>
      </c>
      <c r="BF15" s="92" t="s">
        <v>44</v>
      </c>
      <c r="BG15" s="35">
        <f>BG12/BG14</f>
        <v>0.35025040724173157</v>
      </c>
    </row>
    <row r="16" spans="1:62" x14ac:dyDescent="0.2">
      <c r="M16" s="120" t="s">
        <v>88</v>
      </c>
      <c r="AB16" s="120"/>
      <c r="AQ16" s="28"/>
      <c r="AR16" s="30"/>
      <c r="BF16" s="120"/>
    </row>
    <row r="17" spans="12:59" x14ac:dyDescent="0.2">
      <c r="L17" s="28"/>
      <c r="M17" s="120" t="s">
        <v>44</v>
      </c>
      <c r="N17" s="120">
        <v>0.79769999999999996</v>
      </c>
      <c r="O17" s="28"/>
      <c r="AB17" s="120"/>
      <c r="AC17" s="120"/>
      <c r="AQ17" s="28"/>
      <c r="AR17" s="28"/>
      <c r="BF17" s="120"/>
      <c r="BG17" s="120"/>
    </row>
    <row r="18" spans="12:59" x14ac:dyDescent="0.2">
      <c r="L18" s="28"/>
      <c r="O18" s="28"/>
      <c r="AQ18" s="30"/>
      <c r="AR18" s="30"/>
    </row>
    <row r="19" spans="12:59" x14ac:dyDescent="0.2">
      <c r="L19" s="28"/>
      <c r="M19" s="123"/>
      <c r="N19" s="123"/>
      <c r="O19" s="28"/>
      <c r="AB19" s="123"/>
      <c r="AC19" s="123"/>
      <c r="AQ19" s="125"/>
      <c r="AR19" s="125"/>
      <c r="BF19" s="123"/>
      <c r="BG19" s="123"/>
    </row>
    <row r="20" spans="12:59" x14ac:dyDescent="0.2">
      <c r="L20" s="29"/>
      <c r="M20" s="29"/>
      <c r="N20" s="29"/>
      <c r="O20" s="29"/>
      <c r="AQ20" s="30"/>
      <c r="AR20" s="30"/>
    </row>
    <row r="21" spans="12:59" x14ac:dyDescent="0.2">
      <c r="L21" s="29"/>
      <c r="M21" s="29"/>
      <c r="N21" s="29"/>
      <c r="O21" s="29"/>
      <c r="AQ21" s="30"/>
      <c r="AR21" s="30"/>
    </row>
    <row r="22" spans="12:59" x14ac:dyDescent="0.2">
      <c r="L22" s="29"/>
      <c r="M22" s="29"/>
      <c r="N22" s="29"/>
      <c r="O22" s="29"/>
      <c r="AQ22" s="30"/>
      <c r="AR22" s="30"/>
    </row>
    <row r="23" spans="12:59" x14ac:dyDescent="0.2">
      <c r="L23" s="29"/>
      <c r="M23" s="29"/>
      <c r="N23" s="29"/>
      <c r="O23" s="29"/>
      <c r="AQ23" s="30"/>
      <c r="AR23" s="30"/>
    </row>
    <row r="24" spans="12:59" x14ac:dyDescent="0.2">
      <c r="L24" s="30"/>
      <c r="M24" s="30"/>
      <c r="N24" s="30"/>
      <c r="O24" s="30"/>
      <c r="AQ24" s="30"/>
      <c r="AR24" s="30"/>
    </row>
    <row r="25" spans="12:59" x14ac:dyDescent="0.2">
      <c r="AQ25" s="30"/>
      <c r="AR25" s="30"/>
    </row>
    <row r="26" spans="12:59" x14ac:dyDescent="0.2">
      <c r="AQ26" s="30"/>
      <c r="AR26" s="30"/>
    </row>
    <row r="27" spans="12:59" x14ac:dyDescent="0.2">
      <c r="AQ27" s="30"/>
      <c r="AR27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44" t="s">
        <v>47</v>
      </c>
      <c r="B36" s="168" t="s">
        <v>9</v>
      </c>
      <c r="C36" s="52" t="s">
        <v>49</v>
      </c>
      <c r="D36" s="53">
        <f>AR14</f>
        <v>0.28203838650152074</v>
      </c>
      <c r="E36" s="143">
        <f>N17</f>
        <v>0.79769999999999996</v>
      </c>
      <c r="F36" s="54">
        <f>AR15</f>
        <v>0.8214717233828942</v>
      </c>
      <c r="G36" s="52" t="str">
        <f>IF(F36&lt; $N$17,"Si", "No")</f>
        <v>No</v>
      </c>
      <c r="H36" s="52" t="str">
        <f>IF(F36&lt; $N$17,"Si", "No")</f>
        <v>No</v>
      </c>
    </row>
    <row r="37" spans="1:8" x14ac:dyDescent="0.2">
      <c r="A37" s="144"/>
      <c r="B37" s="169"/>
      <c r="C37" s="52" t="s">
        <v>50</v>
      </c>
      <c r="D37" s="53">
        <f>BG14</f>
        <v>6.4725997868091759E-2</v>
      </c>
      <c r="E37" s="143"/>
      <c r="F37" s="54">
        <f>BG15</f>
        <v>0.35025040724173157</v>
      </c>
      <c r="G37" s="52" t="str">
        <f t="shared" ref="G37:G39" si="44">IF(F37&lt; $N$17,"Si", "No")</f>
        <v>Si</v>
      </c>
      <c r="H37" s="52" t="str">
        <f t="shared" ref="H37:H39" si="45">IF(F37&lt; $N$17,"Si", "No")</f>
        <v>Si</v>
      </c>
    </row>
    <row r="38" spans="1:8" x14ac:dyDescent="0.2">
      <c r="A38" s="145" t="s">
        <v>51</v>
      </c>
      <c r="B38" s="169"/>
      <c r="C38" s="52" t="s">
        <v>49</v>
      </c>
      <c r="D38" s="53">
        <f>N14</f>
        <v>3.7272242925328554E-2</v>
      </c>
      <c r="E38" s="143"/>
      <c r="F38" s="54">
        <f>N15</f>
        <v>0.66960316822111898</v>
      </c>
      <c r="G38" s="52" t="str">
        <f t="shared" si="44"/>
        <v>Si</v>
      </c>
      <c r="H38" s="52" t="str">
        <f t="shared" si="45"/>
        <v>Si</v>
      </c>
    </row>
    <row r="39" spans="1:8" x14ac:dyDescent="0.2">
      <c r="A39" s="145"/>
      <c r="B39" s="170"/>
      <c r="C39" s="52" t="s">
        <v>50</v>
      </c>
      <c r="D39" s="53">
        <f>AC14</f>
        <v>2.210057372123533E-2</v>
      </c>
      <c r="E39" s="143"/>
      <c r="F39" s="54">
        <f>AC15</f>
        <v>0.47442955644984103</v>
      </c>
      <c r="G39" s="52" t="str">
        <f t="shared" si="44"/>
        <v>Si</v>
      </c>
      <c r="H39" s="52" t="str">
        <f t="shared" si="45"/>
        <v>Si</v>
      </c>
    </row>
  </sheetData>
  <mergeCells count="60">
    <mergeCell ref="BB1:BD1"/>
    <mergeCell ref="L2:L9"/>
    <mergeCell ref="M2:M9"/>
    <mergeCell ref="N2:N9"/>
    <mergeCell ref="AA2:AA9"/>
    <mergeCell ref="AB2:AB9"/>
    <mergeCell ref="AC2:AC9"/>
    <mergeCell ref="U1:W1"/>
    <mergeCell ref="X1:Z1"/>
    <mergeCell ref="AE1:AE13"/>
    <mergeCell ref="AG1:AI1"/>
    <mergeCell ref="AJ1:AL1"/>
    <mergeCell ref="AM1:AO1"/>
    <mergeCell ref="U3:W3"/>
    <mergeCell ref="AJ3:AL3"/>
    <mergeCell ref="U4:W4"/>
    <mergeCell ref="BE2:BE9"/>
    <mergeCell ref="BF2:BF9"/>
    <mergeCell ref="BG2:BG9"/>
    <mergeCell ref="AY3:BA3"/>
    <mergeCell ref="AY4:BA4"/>
    <mergeCell ref="BB8:BD9"/>
    <mergeCell ref="AY7:BA7"/>
    <mergeCell ref="AY6:BA6"/>
    <mergeCell ref="AY5:BA5"/>
    <mergeCell ref="AP2:AP9"/>
    <mergeCell ref="AQ2:AQ9"/>
    <mergeCell ref="AR2:AR9"/>
    <mergeCell ref="AT1:AT13"/>
    <mergeCell ref="AV1:AX1"/>
    <mergeCell ref="A36:A37"/>
    <mergeCell ref="E36:E39"/>
    <mergeCell ref="A38:A39"/>
    <mergeCell ref="B36:B39"/>
    <mergeCell ref="AY1:BA1"/>
    <mergeCell ref="AM8:AO9"/>
    <mergeCell ref="AY8:BA8"/>
    <mergeCell ref="P1:P13"/>
    <mergeCell ref="F3:H3"/>
    <mergeCell ref="F4:H4"/>
    <mergeCell ref="F5:H5"/>
    <mergeCell ref="F7:H7"/>
    <mergeCell ref="F8:H8"/>
    <mergeCell ref="I8:K9"/>
    <mergeCell ref="U8:W8"/>
    <mergeCell ref="X8:Z9"/>
    <mergeCell ref="AJ7:AL7"/>
    <mergeCell ref="A1:A13"/>
    <mergeCell ref="C1:E1"/>
    <mergeCell ref="F1:H1"/>
    <mergeCell ref="I1:K1"/>
    <mergeCell ref="U6:W6"/>
    <mergeCell ref="AJ6:AL6"/>
    <mergeCell ref="AJ4:AL4"/>
    <mergeCell ref="R1:T1"/>
    <mergeCell ref="U7:W7"/>
    <mergeCell ref="F6:H6"/>
    <mergeCell ref="AJ8:AL8"/>
    <mergeCell ref="U5:W5"/>
    <mergeCell ref="AJ5:AL5"/>
  </mergeCells>
  <pageMargins left="0.7" right="0.7" top="0.75" bottom="0.75" header="0.3" footer="0.3"/>
  <pageSetup orientation="portrait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topLeftCell="A3" zoomScale="75" zoomScaleNormal="81" zoomScalePageLayoutView="81" workbookViewId="0">
      <selection activeCell="F38" sqref="F38:H39"/>
    </sheetView>
  </sheetViews>
  <sheetFormatPr baseColWidth="10" defaultRowHeight="16" x14ac:dyDescent="0.2"/>
  <cols>
    <col min="1" max="1" width="12.1640625" customWidth="1"/>
    <col min="2" max="2" width="17.5" bestFit="1" customWidth="1"/>
    <col min="3" max="3" width="11" bestFit="1" customWidth="1"/>
    <col min="4" max="4" width="14.33203125" bestFit="1" customWidth="1"/>
    <col min="5" max="5" width="9" bestFit="1" customWidth="1"/>
    <col min="6" max="6" width="14.33203125" bestFit="1" customWidth="1"/>
    <col min="7" max="7" width="19.1640625" bestFit="1" customWidth="1"/>
    <col min="8" max="8" width="15.1640625" bestFit="1" customWidth="1"/>
    <col min="9" max="9" width="15.6640625" bestFit="1" customWidth="1"/>
    <col min="10" max="14" width="15.6640625" customWidth="1"/>
    <col min="16" max="16" width="13" customWidth="1"/>
    <col min="17" max="17" width="17.5" bestFit="1" customWidth="1"/>
    <col min="24" max="24" width="15.6640625" bestFit="1" customWidth="1"/>
    <col min="25" max="29" width="15.6640625" customWidth="1"/>
    <col min="31" max="31" width="12.6640625" customWidth="1"/>
    <col min="32" max="32" width="17.5" bestFit="1" customWidth="1"/>
    <col min="39" max="39" width="15.6640625" bestFit="1" customWidth="1"/>
    <col min="40" max="44" width="15.6640625" customWidth="1"/>
    <col min="45" max="45" width="10.83203125" style="36"/>
    <col min="47" max="47" width="17.5" bestFit="1" customWidth="1"/>
    <col min="49" max="49" width="12" bestFit="1" customWidth="1"/>
    <col min="54" max="54" width="15.6640625" bestFit="1" customWidth="1"/>
    <col min="55" max="59" width="15.6640625" customWidth="1"/>
    <col min="61" max="61" width="11.6640625" customWidth="1"/>
  </cols>
  <sheetData>
    <row r="1" spans="1:62" ht="47" customHeight="1" x14ac:dyDescent="0.2">
      <c r="A1" s="154" t="s">
        <v>74</v>
      </c>
      <c r="B1" s="82" t="s">
        <v>2</v>
      </c>
      <c r="C1" s="174" t="s">
        <v>3</v>
      </c>
      <c r="D1" s="175"/>
      <c r="E1" s="176"/>
      <c r="F1" s="174" t="s">
        <v>3</v>
      </c>
      <c r="G1" s="175"/>
      <c r="H1" s="176"/>
      <c r="I1" s="174" t="s">
        <v>42</v>
      </c>
      <c r="J1" s="175"/>
      <c r="K1" s="176"/>
      <c r="L1" s="83" t="s">
        <v>41</v>
      </c>
      <c r="M1" s="83" t="s">
        <v>39</v>
      </c>
      <c r="N1" s="83" t="s">
        <v>43</v>
      </c>
      <c r="P1" s="150" t="s">
        <v>75</v>
      </c>
      <c r="Q1" s="39" t="s">
        <v>2</v>
      </c>
      <c r="R1" s="146" t="s">
        <v>3</v>
      </c>
      <c r="S1" s="146"/>
      <c r="T1" s="146"/>
      <c r="U1" s="146" t="s">
        <v>3</v>
      </c>
      <c r="V1" s="146"/>
      <c r="W1" s="146"/>
      <c r="X1" s="146" t="s">
        <v>42</v>
      </c>
      <c r="Y1" s="146"/>
      <c r="Z1" s="146"/>
      <c r="AA1" s="22" t="s">
        <v>41</v>
      </c>
      <c r="AB1" s="22" t="s">
        <v>39</v>
      </c>
      <c r="AC1" s="22" t="s">
        <v>43</v>
      </c>
      <c r="AE1" s="154" t="s">
        <v>73</v>
      </c>
      <c r="AF1" s="82" t="s">
        <v>2</v>
      </c>
      <c r="AG1" s="174" t="s">
        <v>3</v>
      </c>
      <c r="AH1" s="175"/>
      <c r="AI1" s="176"/>
      <c r="AJ1" s="174" t="s">
        <v>3</v>
      </c>
      <c r="AK1" s="175"/>
      <c r="AL1" s="176"/>
      <c r="AM1" s="174" t="s">
        <v>42</v>
      </c>
      <c r="AN1" s="175"/>
      <c r="AO1" s="176"/>
      <c r="AP1" s="83" t="s">
        <v>41</v>
      </c>
      <c r="AQ1" s="83" t="s">
        <v>39</v>
      </c>
      <c r="AR1" s="83" t="s">
        <v>43</v>
      </c>
      <c r="AS1" s="37"/>
      <c r="AT1" s="150" t="s">
        <v>76</v>
      </c>
      <c r="AU1" s="39" t="s">
        <v>2</v>
      </c>
      <c r="AV1" s="146" t="s">
        <v>3</v>
      </c>
      <c r="AW1" s="146"/>
      <c r="AX1" s="146"/>
      <c r="AY1" s="146" t="s">
        <v>3</v>
      </c>
      <c r="AZ1" s="146"/>
      <c r="BA1" s="146"/>
      <c r="BB1" s="146" t="s">
        <v>42</v>
      </c>
      <c r="BC1" s="146"/>
      <c r="BD1" s="146"/>
      <c r="BE1" s="22" t="s">
        <v>41</v>
      </c>
      <c r="BF1" s="22" t="s">
        <v>39</v>
      </c>
      <c r="BG1" s="22" t="s">
        <v>43</v>
      </c>
      <c r="BH1" s="1"/>
      <c r="BI1" s="48" t="s">
        <v>46</v>
      </c>
      <c r="BJ1" s="32" t="s">
        <v>30</v>
      </c>
    </row>
    <row r="2" spans="1:62" x14ac:dyDescent="0.2">
      <c r="A2" s="154"/>
      <c r="B2" s="10" t="s">
        <v>1</v>
      </c>
      <c r="C2" s="46">
        <v>1</v>
      </c>
      <c r="D2" s="46">
        <v>2</v>
      </c>
      <c r="E2" s="46">
        <v>3</v>
      </c>
      <c r="F2" s="46" t="s">
        <v>31</v>
      </c>
      <c r="G2" s="46" t="s">
        <v>32</v>
      </c>
      <c r="H2" s="46" t="s">
        <v>33</v>
      </c>
      <c r="I2" s="46">
        <v>1</v>
      </c>
      <c r="J2" s="46">
        <v>2</v>
      </c>
      <c r="K2" s="46">
        <v>3</v>
      </c>
      <c r="L2" s="151"/>
      <c r="M2" s="151"/>
      <c r="N2" s="151"/>
      <c r="P2" s="150"/>
      <c r="Q2" s="16" t="s">
        <v>1</v>
      </c>
      <c r="R2" s="46">
        <v>1</v>
      </c>
      <c r="S2" s="46">
        <v>2</v>
      </c>
      <c r="T2" s="46">
        <v>3</v>
      </c>
      <c r="U2" s="46" t="s">
        <v>31</v>
      </c>
      <c r="V2" s="46" t="s">
        <v>32</v>
      </c>
      <c r="W2" s="46" t="s">
        <v>33</v>
      </c>
      <c r="X2" s="46">
        <v>1</v>
      </c>
      <c r="Y2" s="46">
        <v>2</v>
      </c>
      <c r="Z2" s="46">
        <v>3</v>
      </c>
      <c r="AA2" s="151"/>
      <c r="AB2" s="151"/>
      <c r="AC2" s="151"/>
      <c r="AE2" s="154"/>
      <c r="AF2" s="10" t="s">
        <v>1</v>
      </c>
      <c r="AG2" s="46">
        <v>1</v>
      </c>
      <c r="AH2" s="46">
        <v>2</v>
      </c>
      <c r="AI2" s="46">
        <v>3</v>
      </c>
      <c r="AJ2" s="46" t="s">
        <v>31</v>
      </c>
      <c r="AK2" s="46" t="s">
        <v>32</v>
      </c>
      <c r="AL2" s="46" t="s">
        <v>33</v>
      </c>
      <c r="AM2" s="46">
        <v>1</v>
      </c>
      <c r="AN2" s="46">
        <v>2</v>
      </c>
      <c r="AO2" s="46">
        <v>3</v>
      </c>
      <c r="AP2" s="151"/>
      <c r="AQ2" s="151"/>
      <c r="AR2" s="151"/>
      <c r="AS2" s="42"/>
      <c r="AT2" s="150"/>
      <c r="AU2" s="16" t="s">
        <v>1</v>
      </c>
      <c r="AV2" s="46">
        <v>1</v>
      </c>
      <c r="AW2" s="46">
        <v>2</v>
      </c>
      <c r="AX2" s="46">
        <v>3</v>
      </c>
      <c r="AY2" s="46" t="s">
        <v>31</v>
      </c>
      <c r="AZ2" s="46" t="s">
        <v>32</v>
      </c>
      <c r="BA2" s="46" t="s">
        <v>33</v>
      </c>
      <c r="BB2" s="46">
        <v>1</v>
      </c>
      <c r="BC2" s="46">
        <v>2</v>
      </c>
      <c r="BD2" s="46">
        <v>3</v>
      </c>
      <c r="BE2" s="151"/>
      <c r="BF2" s="151"/>
      <c r="BG2" s="151"/>
      <c r="BI2" s="46"/>
      <c r="BJ2" s="46"/>
    </row>
    <row r="3" spans="1:62" x14ac:dyDescent="0.2">
      <c r="A3" s="154"/>
      <c r="B3" s="10" t="s">
        <v>4</v>
      </c>
      <c r="C3" s="46">
        <v>5.85</v>
      </c>
      <c r="D3" s="46">
        <v>5.85</v>
      </c>
      <c r="E3" s="46">
        <v>5.85</v>
      </c>
      <c r="F3" s="147">
        <f t="shared" ref="F3:F7" si="0">AVERAGE(C3:E3)</f>
        <v>5.8499999999999988</v>
      </c>
      <c r="G3" s="147"/>
      <c r="H3" s="147"/>
      <c r="I3" s="46">
        <v>5.85</v>
      </c>
      <c r="J3" s="46">
        <v>5.85</v>
      </c>
      <c r="K3" s="46">
        <v>5.85</v>
      </c>
      <c r="L3" s="152"/>
      <c r="M3" s="152"/>
      <c r="N3" s="152"/>
      <c r="P3" s="150"/>
      <c r="Q3" s="16" t="s">
        <v>4</v>
      </c>
      <c r="R3" s="46">
        <v>5.85</v>
      </c>
      <c r="S3" s="46">
        <v>5.85</v>
      </c>
      <c r="T3" s="46">
        <v>5.85</v>
      </c>
      <c r="U3" s="147">
        <f t="shared" ref="U3:U7" si="1">AVERAGE(R3:T3)</f>
        <v>5.8499999999999988</v>
      </c>
      <c r="V3" s="147"/>
      <c r="W3" s="147"/>
      <c r="X3" s="46">
        <v>5.85</v>
      </c>
      <c r="Y3" s="46">
        <v>5.85</v>
      </c>
      <c r="Z3" s="46">
        <v>5.85</v>
      </c>
      <c r="AA3" s="152"/>
      <c r="AB3" s="152"/>
      <c r="AC3" s="152"/>
      <c r="AE3" s="154"/>
      <c r="AF3" s="10" t="s">
        <v>4</v>
      </c>
      <c r="AG3" s="46">
        <v>5.85</v>
      </c>
      <c r="AH3" s="46">
        <v>5.85</v>
      </c>
      <c r="AI3" s="46">
        <v>5.85</v>
      </c>
      <c r="AJ3" s="147">
        <f t="shared" ref="AJ3:AJ7" si="2">AVERAGE(AG3:AI3)</f>
        <v>5.8499999999999988</v>
      </c>
      <c r="AK3" s="147"/>
      <c r="AL3" s="147"/>
      <c r="AM3" s="46">
        <v>5.85</v>
      </c>
      <c r="AN3" s="46">
        <v>5.85</v>
      </c>
      <c r="AO3" s="46">
        <v>5.85</v>
      </c>
      <c r="AP3" s="152"/>
      <c r="AQ3" s="152"/>
      <c r="AR3" s="152"/>
      <c r="AS3" s="42"/>
      <c r="AT3" s="150"/>
      <c r="AU3" s="16" t="s">
        <v>4</v>
      </c>
      <c r="AV3" s="46">
        <v>5.85</v>
      </c>
      <c r="AW3" s="46">
        <v>5.85</v>
      </c>
      <c r="AX3" s="46">
        <v>5.85</v>
      </c>
      <c r="AY3" s="147">
        <f t="shared" ref="AY3:AY7" si="3">AVERAGE(AV3:AX3)</f>
        <v>5.8499999999999988</v>
      </c>
      <c r="AZ3" s="147"/>
      <c r="BA3" s="147"/>
      <c r="BB3" s="84">
        <v>5.85</v>
      </c>
      <c r="BC3" s="85">
        <v>5.85</v>
      </c>
      <c r="BD3" s="85">
        <v>5.85</v>
      </c>
      <c r="BE3" s="152"/>
      <c r="BF3" s="152"/>
      <c r="BG3" s="152"/>
      <c r="BI3" s="46"/>
      <c r="BJ3" s="46"/>
    </row>
    <row r="4" spans="1:62" x14ac:dyDescent="0.2">
      <c r="A4" s="154"/>
      <c r="B4" s="10" t="s">
        <v>5</v>
      </c>
      <c r="C4" s="46">
        <v>1.98</v>
      </c>
      <c r="D4" s="46">
        <v>1.97</v>
      </c>
      <c r="E4" s="46">
        <v>1.97</v>
      </c>
      <c r="F4" s="147">
        <f t="shared" si="0"/>
        <v>1.9733333333333334</v>
      </c>
      <c r="G4" s="147"/>
      <c r="H4" s="147"/>
      <c r="I4" s="46">
        <v>2.09</v>
      </c>
      <c r="J4" s="46">
        <v>2.06</v>
      </c>
      <c r="K4" s="46">
        <v>2.0299999999999998</v>
      </c>
      <c r="L4" s="152"/>
      <c r="M4" s="152"/>
      <c r="N4" s="152"/>
      <c r="P4" s="150"/>
      <c r="Q4" s="16" t="s">
        <v>5</v>
      </c>
      <c r="R4" s="46">
        <v>2</v>
      </c>
      <c r="S4" s="46">
        <v>2.0699999999999998</v>
      </c>
      <c r="T4" s="46">
        <v>1.8</v>
      </c>
      <c r="U4" s="147">
        <f t="shared" si="1"/>
        <v>1.9566666666666668</v>
      </c>
      <c r="V4" s="147"/>
      <c r="W4" s="147"/>
      <c r="X4" s="46">
        <v>2.09</v>
      </c>
      <c r="Y4" s="46">
        <v>2.02</v>
      </c>
      <c r="Z4" s="46">
        <v>1.84</v>
      </c>
      <c r="AA4" s="152"/>
      <c r="AB4" s="152"/>
      <c r="AC4" s="152"/>
      <c r="AE4" s="154"/>
      <c r="AF4" s="10" t="s">
        <v>5</v>
      </c>
      <c r="AG4" s="46">
        <v>2.0499999999999998</v>
      </c>
      <c r="AH4" s="46">
        <v>2.0299999999999998</v>
      </c>
      <c r="AI4" s="46">
        <v>1.98</v>
      </c>
      <c r="AJ4" s="147">
        <f t="shared" si="2"/>
        <v>2.02</v>
      </c>
      <c r="AK4" s="147"/>
      <c r="AL4" s="147"/>
      <c r="AM4" s="46">
        <v>1.94</v>
      </c>
      <c r="AN4" s="46">
        <v>2.0099999999999998</v>
      </c>
      <c r="AO4" s="46">
        <v>2.02</v>
      </c>
      <c r="AP4" s="152"/>
      <c r="AQ4" s="152"/>
      <c r="AR4" s="152"/>
      <c r="AS4" s="42"/>
      <c r="AT4" s="150"/>
      <c r="AU4" s="16" t="s">
        <v>5</v>
      </c>
      <c r="AV4" s="46">
        <v>2.0699999999999998</v>
      </c>
      <c r="AW4" s="46">
        <v>2.0299999999999998</v>
      </c>
      <c r="AX4" s="46">
        <v>2.0299999999999998</v>
      </c>
      <c r="AY4" s="147">
        <f t="shared" si="3"/>
        <v>2.043333333333333</v>
      </c>
      <c r="AZ4" s="147"/>
      <c r="BA4" s="147"/>
      <c r="BB4" s="86">
        <v>1.94</v>
      </c>
      <c r="BC4" s="87">
        <v>2.0099999999999998</v>
      </c>
      <c r="BD4" s="87">
        <v>2.02</v>
      </c>
      <c r="BE4" s="152"/>
      <c r="BF4" s="152"/>
      <c r="BG4" s="152"/>
      <c r="BI4" s="46"/>
      <c r="BJ4" s="46"/>
    </row>
    <row r="5" spans="1:62" x14ac:dyDescent="0.2">
      <c r="A5" s="154"/>
      <c r="B5" s="10" t="s">
        <v>6</v>
      </c>
      <c r="C5" s="46">
        <v>0.19</v>
      </c>
      <c r="D5" s="46">
        <v>0.19</v>
      </c>
      <c r="E5" s="46">
        <v>0.19</v>
      </c>
      <c r="F5" s="147">
        <f t="shared" si="0"/>
        <v>0.19000000000000003</v>
      </c>
      <c r="G5" s="147"/>
      <c r="H5" s="147"/>
      <c r="I5" s="46">
        <v>0.19</v>
      </c>
      <c r="J5" s="46">
        <v>0.19</v>
      </c>
      <c r="K5" s="46">
        <v>0.19</v>
      </c>
      <c r="L5" s="152"/>
      <c r="M5" s="152"/>
      <c r="N5" s="152"/>
      <c r="P5" s="150"/>
      <c r="Q5" s="16" t="s">
        <v>6</v>
      </c>
      <c r="R5" s="46">
        <v>0.19</v>
      </c>
      <c r="S5" s="46">
        <v>0.19</v>
      </c>
      <c r="T5" s="46">
        <v>0.19</v>
      </c>
      <c r="U5" s="147">
        <f t="shared" si="1"/>
        <v>0.19000000000000003</v>
      </c>
      <c r="V5" s="147"/>
      <c r="W5" s="147"/>
      <c r="X5" s="46">
        <v>0.19</v>
      </c>
      <c r="Y5" s="46">
        <v>0.19</v>
      </c>
      <c r="Z5" s="46">
        <v>0.19</v>
      </c>
      <c r="AA5" s="152"/>
      <c r="AB5" s="152"/>
      <c r="AC5" s="152"/>
      <c r="AE5" s="154"/>
      <c r="AF5" s="10" t="s">
        <v>6</v>
      </c>
      <c r="AG5" s="46">
        <v>0.19</v>
      </c>
      <c r="AH5" s="46">
        <v>0.19</v>
      </c>
      <c r="AI5" s="46">
        <v>0.19</v>
      </c>
      <c r="AJ5" s="147">
        <f t="shared" si="2"/>
        <v>0.19000000000000003</v>
      </c>
      <c r="AK5" s="147"/>
      <c r="AL5" s="147"/>
      <c r="AM5" s="46">
        <v>0.19</v>
      </c>
      <c r="AN5" s="46">
        <v>0.19</v>
      </c>
      <c r="AO5" s="46">
        <v>0.19</v>
      </c>
      <c r="AP5" s="152"/>
      <c r="AQ5" s="152"/>
      <c r="AR5" s="152"/>
      <c r="AS5" s="42"/>
      <c r="AT5" s="150"/>
      <c r="AU5" s="16" t="s">
        <v>6</v>
      </c>
      <c r="AV5" s="46">
        <v>0.19</v>
      </c>
      <c r="AW5" s="46">
        <v>0.19</v>
      </c>
      <c r="AX5" s="46">
        <v>0.19</v>
      </c>
      <c r="AY5" s="147">
        <f t="shared" si="3"/>
        <v>0.19000000000000003</v>
      </c>
      <c r="AZ5" s="147"/>
      <c r="BA5" s="147"/>
      <c r="BB5" s="86">
        <v>0.19</v>
      </c>
      <c r="BC5" s="87">
        <v>0.19</v>
      </c>
      <c r="BD5" s="87">
        <v>0.19</v>
      </c>
      <c r="BE5" s="152"/>
      <c r="BF5" s="152"/>
      <c r="BG5" s="152"/>
      <c r="BI5" s="46"/>
      <c r="BJ5" s="46"/>
    </row>
    <row r="6" spans="1:62" x14ac:dyDescent="0.2">
      <c r="A6" s="154"/>
      <c r="B6" s="10" t="s">
        <v>28</v>
      </c>
      <c r="C6" s="91">
        <f t="shared" ref="C6:K6" si="4">(C3*C4*2)+(C3*C5*2)+(C5*C4*2)</f>
        <v>26.141399999999997</v>
      </c>
      <c r="D6" s="91">
        <f t="shared" si="4"/>
        <v>26.020599999999998</v>
      </c>
      <c r="E6" s="91">
        <f t="shared" si="4"/>
        <v>26.020599999999998</v>
      </c>
      <c r="F6" s="147">
        <f t="shared" si="0"/>
        <v>26.060866666666666</v>
      </c>
      <c r="G6" s="147"/>
      <c r="H6" s="147"/>
      <c r="I6" s="91">
        <f t="shared" si="4"/>
        <v>27.470199999999995</v>
      </c>
      <c r="J6" s="91">
        <f t="shared" si="4"/>
        <v>27.107800000000001</v>
      </c>
      <c r="K6" s="91">
        <f t="shared" si="4"/>
        <v>26.745399999999997</v>
      </c>
      <c r="L6" s="152"/>
      <c r="M6" s="152"/>
      <c r="N6" s="152"/>
      <c r="P6" s="150"/>
      <c r="Q6" s="16" t="s">
        <v>28</v>
      </c>
      <c r="R6" s="91">
        <f t="shared" ref="R6:Z6" si="5">(R3*R4*2)+(R3*R5*2)+(R5*R4*2)</f>
        <v>26.382999999999999</v>
      </c>
      <c r="S6" s="91">
        <f t="shared" si="5"/>
        <v>27.228599999999997</v>
      </c>
      <c r="T6" s="91">
        <f t="shared" si="5"/>
        <v>23.966999999999999</v>
      </c>
      <c r="U6" s="147">
        <f t="shared" si="1"/>
        <v>25.859533333333331</v>
      </c>
      <c r="V6" s="147"/>
      <c r="W6" s="147"/>
      <c r="X6" s="91">
        <f t="shared" si="5"/>
        <v>27.470199999999995</v>
      </c>
      <c r="Y6" s="91">
        <f t="shared" si="5"/>
        <v>26.624600000000001</v>
      </c>
      <c r="Z6" s="91">
        <f t="shared" si="5"/>
        <v>24.450199999999999</v>
      </c>
      <c r="AA6" s="152"/>
      <c r="AB6" s="152"/>
      <c r="AC6" s="152"/>
      <c r="AE6" s="154"/>
      <c r="AF6" s="10" t="s">
        <v>28</v>
      </c>
      <c r="AG6" s="91">
        <f t="shared" ref="AG6:AO6" si="6">(AG3*AG4*2)+(AG3*AG5*2)+(AG5*AG4*2)</f>
        <v>26.986999999999995</v>
      </c>
      <c r="AH6" s="91">
        <f t="shared" si="6"/>
        <v>26.745399999999997</v>
      </c>
      <c r="AI6" s="91">
        <f t="shared" si="6"/>
        <v>26.141399999999997</v>
      </c>
      <c r="AJ6" s="147">
        <f t="shared" si="2"/>
        <v>26.624599999999997</v>
      </c>
      <c r="AK6" s="147"/>
      <c r="AL6" s="147"/>
      <c r="AM6" s="91">
        <f t="shared" si="6"/>
        <v>25.658199999999997</v>
      </c>
      <c r="AN6" s="91">
        <f t="shared" si="6"/>
        <v>26.503799999999995</v>
      </c>
      <c r="AO6" s="91">
        <f t="shared" si="6"/>
        <v>26.624600000000001</v>
      </c>
      <c r="AP6" s="152"/>
      <c r="AQ6" s="152"/>
      <c r="AR6" s="152"/>
      <c r="AS6" s="42"/>
      <c r="AT6" s="150"/>
      <c r="AU6" s="16" t="s">
        <v>28</v>
      </c>
      <c r="AV6" s="91">
        <f t="shared" ref="AV6:BD6" si="7">(AV3*AV4*2)+(AV3*AV5*2)+(AV5*AV4*2)</f>
        <v>27.228599999999997</v>
      </c>
      <c r="AW6" s="91">
        <f t="shared" si="7"/>
        <v>26.745399999999997</v>
      </c>
      <c r="AX6" s="91">
        <f t="shared" si="7"/>
        <v>26.745399999999997</v>
      </c>
      <c r="AY6" s="147">
        <f t="shared" si="3"/>
        <v>26.90646666666666</v>
      </c>
      <c r="AZ6" s="147"/>
      <c r="BA6" s="147"/>
      <c r="BB6" s="91">
        <f t="shared" si="7"/>
        <v>25.658199999999997</v>
      </c>
      <c r="BC6" s="91">
        <f t="shared" si="7"/>
        <v>26.503799999999995</v>
      </c>
      <c r="BD6" s="91">
        <f t="shared" si="7"/>
        <v>26.624600000000001</v>
      </c>
      <c r="BE6" s="152"/>
      <c r="BF6" s="152"/>
      <c r="BG6" s="152"/>
      <c r="BI6" s="46"/>
      <c r="BJ6" s="46"/>
    </row>
    <row r="7" spans="1:62" x14ac:dyDescent="0.2">
      <c r="A7" s="154"/>
      <c r="B7" s="10" t="s">
        <v>29</v>
      </c>
      <c r="C7" s="91">
        <f t="shared" ref="C7:K7" si="8">C5*C4*C3</f>
        <v>2.2007699999999999</v>
      </c>
      <c r="D7" s="91">
        <f t="shared" si="8"/>
        <v>2.1896550000000001</v>
      </c>
      <c r="E7" s="91">
        <f t="shared" si="8"/>
        <v>2.1896550000000001</v>
      </c>
      <c r="F7" s="147">
        <f t="shared" si="0"/>
        <v>2.1933600000000002</v>
      </c>
      <c r="G7" s="147"/>
      <c r="H7" s="147"/>
      <c r="I7" s="91">
        <f t="shared" si="8"/>
        <v>2.3230349999999995</v>
      </c>
      <c r="J7" s="91">
        <f t="shared" si="8"/>
        <v>2.2896900000000002</v>
      </c>
      <c r="K7" s="91">
        <f t="shared" si="8"/>
        <v>2.2563449999999996</v>
      </c>
      <c r="L7" s="152"/>
      <c r="M7" s="152"/>
      <c r="N7" s="152"/>
      <c r="P7" s="150"/>
      <c r="Q7" s="16" t="s">
        <v>29</v>
      </c>
      <c r="R7" s="91">
        <f t="shared" ref="R7:Z7" si="9">R5*R4*R3</f>
        <v>2.2229999999999999</v>
      </c>
      <c r="S7" s="91">
        <f t="shared" si="9"/>
        <v>2.3008049999999995</v>
      </c>
      <c r="T7" s="91">
        <f t="shared" si="9"/>
        <v>2.0007000000000001</v>
      </c>
      <c r="U7" s="147">
        <f t="shared" si="1"/>
        <v>2.1748349999999999</v>
      </c>
      <c r="V7" s="147"/>
      <c r="W7" s="147"/>
      <c r="X7" s="91">
        <f t="shared" si="9"/>
        <v>2.3230349999999995</v>
      </c>
      <c r="Y7" s="91">
        <f t="shared" si="9"/>
        <v>2.2452299999999998</v>
      </c>
      <c r="Z7" s="91">
        <f t="shared" si="9"/>
        <v>2.0451600000000001</v>
      </c>
      <c r="AA7" s="152"/>
      <c r="AB7" s="152"/>
      <c r="AC7" s="152"/>
      <c r="AE7" s="154"/>
      <c r="AF7" s="10" t="s">
        <v>29</v>
      </c>
      <c r="AG7" s="91">
        <f t="shared" ref="AG7:AO7" si="10">AG5*AG4*AG3</f>
        <v>2.2785749999999996</v>
      </c>
      <c r="AH7" s="91">
        <f t="shared" si="10"/>
        <v>2.2563449999999996</v>
      </c>
      <c r="AI7" s="91">
        <f t="shared" si="10"/>
        <v>2.2007699999999999</v>
      </c>
      <c r="AJ7" s="147">
        <f t="shared" si="2"/>
        <v>2.2452299999999998</v>
      </c>
      <c r="AK7" s="147"/>
      <c r="AL7" s="147"/>
      <c r="AM7" s="91">
        <f t="shared" si="10"/>
        <v>2.1563099999999999</v>
      </c>
      <c r="AN7" s="91">
        <f t="shared" si="10"/>
        <v>2.2341149999999996</v>
      </c>
      <c r="AO7" s="91">
        <f t="shared" si="10"/>
        <v>2.2452299999999998</v>
      </c>
      <c r="AP7" s="152"/>
      <c r="AQ7" s="152"/>
      <c r="AR7" s="152"/>
      <c r="AS7" s="42"/>
      <c r="AT7" s="150"/>
      <c r="AU7" s="16" t="s">
        <v>29</v>
      </c>
      <c r="AV7" s="91">
        <f>AV5*AV4*AV3</f>
        <v>2.3008049999999995</v>
      </c>
      <c r="AW7" s="91">
        <f t="shared" ref="AW7:BD7" si="11">AW5*AW4*AW3</f>
        <v>2.2563449999999996</v>
      </c>
      <c r="AX7" s="91">
        <f t="shared" si="11"/>
        <v>2.2563449999999996</v>
      </c>
      <c r="AY7" s="147">
        <f t="shared" si="3"/>
        <v>2.2711649999999994</v>
      </c>
      <c r="AZ7" s="147"/>
      <c r="BA7" s="147"/>
      <c r="BB7" s="91">
        <f t="shared" si="11"/>
        <v>2.1563099999999999</v>
      </c>
      <c r="BC7" s="91">
        <f t="shared" si="11"/>
        <v>2.2341149999999996</v>
      </c>
      <c r="BD7" s="91">
        <f t="shared" si="11"/>
        <v>2.2452299999999998</v>
      </c>
      <c r="BE7" s="152"/>
      <c r="BF7" s="152"/>
      <c r="BG7" s="152"/>
      <c r="BI7" s="46"/>
      <c r="BJ7" s="46"/>
    </row>
    <row r="8" spans="1:62" x14ac:dyDescent="0.2">
      <c r="A8" s="154"/>
      <c r="B8" s="10" t="s">
        <v>35</v>
      </c>
      <c r="C8" s="91">
        <f>C9/C7</f>
        <v>2.1767835802923523</v>
      </c>
      <c r="D8" s="91">
        <f t="shared" ref="D8" si="12">D9/D7</f>
        <v>2.1816222190253716</v>
      </c>
      <c r="E8" s="91">
        <f>E9/E7</f>
        <v>2.1560017445670665</v>
      </c>
      <c r="F8" s="171">
        <f>AVERAGE(C8:E8)</f>
        <v>2.1714691812949303</v>
      </c>
      <c r="G8" s="172"/>
      <c r="H8" s="173"/>
      <c r="I8" s="148" t="s">
        <v>34</v>
      </c>
      <c r="J8" s="148"/>
      <c r="K8" s="148"/>
      <c r="L8" s="152"/>
      <c r="M8" s="152"/>
      <c r="N8" s="152"/>
      <c r="P8" s="150"/>
      <c r="Q8" s="16" t="s">
        <v>35</v>
      </c>
      <c r="R8" s="91">
        <f>R9/R7</f>
        <v>2.1462438146648672</v>
      </c>
      <c r="S8" s="91">
        <f t="shared" ref="S8" si="13">S9/S7</f>
        <v>2.1306890414441906</v>
      </c>
      <c r="T8" s="91">
        <f>T9/T7</f>
        <v>2.3569750587294447</v>
      </c>
      <c r="U8" s="171">
        <f>AVERAGE(R8:T8)</f>
        <v>2.2113026382795007</v>
      </c>
      <c r="V8" s="172"/>
      <c r="W8" s="173"/>
      <c r="X8" s="148" t="s">
        <v>34</v>
      </c>
      <c r="Y8" s="148"/>
      <c r="Z8" s="148"/>
      <c r="AA8" s="152"/>
      <c r="AB8" s="152"/>
      <c r="AC8" s="152"/>
      <c r="AE8" s="154"/>
      <c r="AF8" s="10" t="s">
        <v>35</v>
      </c>
      <c r="AG8" s="91">
        <f>AG9/AG7</f>
        <v>2.1730248071711489</v>
      </c>
      <c r="AH8" s="91">
        <f>AH9/AH7</f>
        <v>2.0935628195156331</v>
      </c>
      <c r="AI8" s="91">
        <f>AI9/AI7</f>
        <v>2.1710583114091886</v>
      </c>
      <c r="AJ8" s="171">
        <f>AVERAGE(AG8:AI8)</f>
        <v>2.1458819793653237</v>
      </c>
      <c r="AK8" s="172"/>
      <c r="AL8" s="173"/>
      <c r="AM8" s="148" t="s">
        <v>34</v>
      </c>
      <c r="AN8" s="148"/>
      <c r="AO8" s="148"/>
      <c r="AP8" s="152"/>
      <c r="AQ8" s="152"/>
      <c r="AR8" s="152"/>
      <c r="AS8" s="42"/>
      <c r="AT8" s="150"/>
      <c r="AU8" s="16" t="s">
        <v>35</v>
      </c>
      <c r="AV8" s="91">
        <f>AV9/AV7</f>
        <v>2.1513774526741734</v>
      </c>
      <c r="AW8" s="91">
        <f t="shared" ref="AW8" si="14">AW9/AW7</f>
        <v>2.1708559639594127</v>
      </c>
      <c r="AX8" s="91">
        <f>AX9/AX7</f>
        <v>2.2092809388635164</v>
      </c>
      <c r="AY8" s="171">
        <f>AVERAGE(AV8:AX8)</f>
        <v>2.1771714518323675</v>
      </c>
      <c r="AZ8" s="172"/>
      <c r="BA8" s="173"/>
      <c r="BB8" s="148" t="s">
        <v>34</v>
      </c>
      <c r="BC8" s="148"/>
      <c r="BD8" s="148"/>
      <c r="BE8" s="152"/>
      <c r="BF8" s="152"/>
      <c r="BG8" s="152"/>
      <c r="BI8" s="46"/>
      <c r="BJ8" s="46"/>
    </row>
    <row r="9" spans="1:62" x14ac:dyDescent="0.2">
      <c r="A9" s="154"/>
      <c r="B9" s="10" t="s">
        <v>0</v>
      </c>
      <c r="C9" s="91">
        <v>4.7906000000000004</v>
      </c>
      <c r="D9" s="91">
        <v>4.7770000000000001</v>
      </c>
      <c r="E9" s="91">
        <v>4.7209000000000003</v>
      </c>
      <c r="F9" s="91" t="s">
        <v>34</v>
      </c>
      <c r="G9" s="91" t="s">
        <v>34</v>
      </c>
      <c r="H9" s="91" t="s">
        <v>34</v>
      </c>
      <c r="I9" s="148"/>
      <c r="J9" s="148"/>
      <c r="K9" s="148"/>
      <c r="L9" s="153"/>
      <c r="M9" s="153"/>
      <c r="N9" s="153"/>
      <c r="P9" s="150"/>
      <c r="Q9" s="16" t="s">
        <v>0</v>
      </c>
      <c r="R9" s="91">
        <v>4.7710999999999997</v>
      </c>
      <c r="S9" s="91">
        <v>4.9023000000000003</v>
      </c>
      <c r="T9" s="91">
        <v>4.7156000000000002</v>
      </c>
      <c r="U9" s="91" t="s">
        <v>34</v>
      </c>
      <c r="V9" s="91" t="s">
        <v>34</v>
      </c>
      <c r="W9" s="91" t="s">
        <v>34</v>
      </c>
      <c r="X9" s="148"/>
      <c r="Y9" s="148"/>
      <c r="Z9" s="148"/>
      <c r="AA9" s="153"/>
      <c r="AB9" s="153"/>
      <c r="AC9" s="153"/>
      <c r="AE9" s="154"/>
      <c r="AF9" s="10" t="s">
        <v>0</v>
      </c>
      <c r="AG9" s="91">
        <v>4.9513999999999996</v>
      </c>
      <c r="AH9" s="91">
        <v>4.7237999999999998</v>
      </c>
      <c r="AI9" s="91">
        <v>4.7779999999999996</v>
      </c>
      <c r="AJ9" s="91" t="s">
        <v>34</v>
      </c>
      <c r="AK9" s="91" t="s">
        <v>34</v>
      </c>
      <c r="AL9" s="91" t="s">
        <v>34</v>
      </c>
      <c r="AM9" s="148"/>
      <c r="AN9" s="148"/>
      <c r="AO9" s="148"/>
      <c r="AP9" s="153"/>
      <c r="AQ9" s="153"/>
      <c r="AR9" s="153"/>
      <c r="AS9" s="42"/>
      <c r="AT9" s="150"/>
      <c r="AU9" s="16" t="s">
        <v>0</v>
      </c>
      <c r="AV9" s="91">
        <v>4.9499000000000004</v>
      </c>
      <c r="AW9" s="91">
        <v>4.8982000000000001</v>
      </c>
      <c r="AX9" s="91">
        <v>4.9848999999999997</v>
      </c>
      <c r="AY9" s="91" t="s">
        <v>34</v>
      </c>
      <c r="AZ9" s="91" t="s">
        <v>34</v>
      </c>
      <c r="BA9" s="91" t="s">
        <v>34</v>
      </c>
      <c r="BB9" s="148"/>
      <c r="BC9" s="148"/>
      <c r="BD9" s="148"/>
      <c r="BE9" s="153"/>
      <c r="BF9" s="153"/>
      <c r="BG9" s="153"/>
      <c r="BH9" s="2"/>
      <c r="BI9" s="46">
        <v>26</v>
      </c>
      <c r="BJ9" s="46">
        <v>0</v>
      </c>
    </row>
    <row r="10" spans="1:62" x14ac:dyDescent="0.2">
      <c r="A10" s="154"/>
      <c r="B10" s="10" t="s">
        <v>12</v>
      </c>
      <c r="C10" s="93">
        <v>4.3691000000000004</v>
      </c>
      <c r="D10" s="93">
        <v>4.3666</v>
      </c>
      <c r="E10" s="91">
        <v>4.3108000000000004</v>
      </c>
      <c r="F10" s="91">
        <f t="shared" ref="F10:F11" si="15">$C$9-C10</f>
        <v>0.42149999999999999</v>
      </c>
      <c r="G10" s="91">
        <f t="shared" ref="G10:G13" si="16">$D$9-D10</f>
        <v>0.4104000000000001</v>
      </c>
      <c r="H10" s="14">
        <f>$E$9-E10</f>
        <v>0.41009999999999991</v>
      </c>
      <c r="I10" s="15">
        <f>(F10/($C$6*(BJ10-$BJ$9)*$F$8))*10000</f>
        <v>74.253181509230018</v>
      </c>
      <c r="J10" s="15">
        <f>(G10/($F$8*$D$6*(BJ10-$BJ$9)))*10000</f>
        <v>72.633400230859209</v>
      </c>
      <c r="K10" s="15">
        <f>(H10/($F$8*$E$6*(BJ10-$BJ$9)))*10000</f>
        <v>72.580305640047129</v>
      </c>
      <c r="L10" s="15">
        <f>AVERAGE(I10:K10)</f>
        <v>73.155629126712128</v>
      </c>
      <c r="M10" s="15">
        <f>_xlfn.STDEV.S(I10:K10)</f>
        <v>0.95087890037134226</v>
      </c>
      <c r="N10" s="15">
        <f>M10^2</f>
        <v>0.90417068317141303</v>
      </c>
      <c r="P10" s="150"/>
      <c r="Q10" s="16" t="s">
        <v>12</v>
      </c>
      <c r="R10" s="93">
        <v>4.3554000000000004</v>
      </c>
      <c r="S10" s="93">
        <v>4.5201000000000002</v>
      </c>
      <c r="T10" s="93">
        <v>4.3109000000000002</v>
      </c>
      <c r="U10" s="91">
        <f>$R$9-R10</f>
        <v>0.41569999999999929</v>
      </c>
      <c r="V10" s="91">
        <f>$S$9-S10</f>
        <v>0.3822000000000001</v>
      </c>
      <c r="W10" s="91">
        <f>$T$9-T10</f>
        <v>0.40470000000000006</v>
      </c>
      <c r="X10" s="15">
        <f>(U10/($R$6*(BJ10-$BJ$9)*$U$8))*10000</f>
        <v>71.253739710908945</v>
      </c>
      <c r="Y10" s="15">
        <f>(V10/($S$6*(BJ10-$BJ$9)*$U$8))*10000</f>
        <v>63.477115958966571</v>
      </c>
      <c r="Z10" s="15">
        <f>(W10/($T$6*(BJ10-$BJ$9)*$U$8))*10000</f>
        <v>76.360953809552882</v>
      </c>
      <c r="AA10" s="15">
        <f>AVERAGE(X10:Z10)</f>
        <v>70.363936493142802</v>
      </c>
      <c r="AB10" s="15">
        <f>_xlfn.STDEV.S(X10:Z10)</f>
        <v>6.4878449245346763</v>
      </c>
      <c r="AC10" s="15">
        <f>AB10^2</f>
        <v>42.092131764810361</v>
      </c>
      <c r="AE10" s="154"/>
      <c r="AF10" s="10" t="s">
        <v>12</v>
      </c>
      <c r="AG10" s="93">
        <v>4.4913999999999996</v>
      </c>
      <c r="AH10" s="91">
        <v>4.3109999999999999</v>
      </c>
      <c r="AI10" s="93">
        <v>4.3520000000000003</v>
      </c>
      <c r="AJ10" s="91">
        <f>$AG$9-AG10</f>
        <v>0.45999999999999996</v>
      </c>
      <c r="AK10" s="91">
        <f>$AH$9-AH10</f>
        <v>0.41279999999999983</v>
      </c>
      <c r="AL10" s="14">
        <f>$AI$9-AI10</f>
        <v>0.42599999999999927</v>
      </c>
      <c r="AM10" s="15">
        <f>(AJ10/($AG$6*(BJ10-$BJ$9)*$AJ$8))*10000</f>
        <v>79.432346094890207</v>
      </c>
      <c r="AN10" s="15">
        <f>(AK10/($AH$6*(BJ10-$BJ$9)*$AJ$8))*10000</f>
        <v>71.92580950069302</v>
      </c>
      <c r="AO10" s="15">
        <f>(AL10/($AI$6*(BJ10-$BJ$9)*$AJ$8))*10000</f>
        <v>75.940757343653132</v>
      </c>
      <c r="AP10" s="15">
        <f>AVERAGE(AM10:AO10)</f>
        <v>75.766304313078791</v>
      </c>
      <c r="AQ10" s="15">
        <f>_xlfn.STDEV.S(AM10:AO10)</f>
        <v>3.7563078022058844</v>
      </c>
      <c r="AR10" s="15">
        <f>AQ10^2</f>
        <v>14.109848304912802</v>
      </c>
      <c r="AS10" s="43"/>
      <c r="AT10" s="150"/>
      <c r="AU10" s="16" t="s">
        <v>12</v>
      </c>
      <c r="AV10" s="91">
        <v>4.4348000000000001</v>
      </c>
      <c r="AW10" s="91">
        <v>4.4192</v>
      </c>
      <c r="AX10" s="91">
        <v>4.4767999999999999</v>
      </c>
      <c r="AY10" s="91">
        <f>$AV$9-AV10</f>
        <v>0.51510000000000034</v>
      </c>
      <c r="AZ10" s="91">
        <f>$AW$9-AW10</f>
        <v>0.47900000000000009</v>
      </c>
      <c r="BA10" s="91">
        <f>$AX$9-AX10</f>
        <v>0.50809999999999977</v>
      </c>
      <c r="BB10" s="15">
        <f>(AY10/($AV$6*(BJ10-$BJ$9)*$AY$8))*10000</f>
        <v>86.890762208645754</v>
      </c>
      <c r="BC10" s="15">
        <f>(AZ10/($AW$6*(BJ10-$BJ$9)*$AY$8))*10000</f>
        <v>82.260962160052713</v>
      </c>
      <c r="BD10" s="15">
        <f>(BA10/($AX$6*(BJ10-$BJ$9)*$AY$8))*10000</f>
        <v>87.258444412364824</v>
      </c>
      <c r="BE10" s="15">
        <f>AVERAGE(BB10:BD10)</f>
        <v>85.47005626035444</v>
      </c>
      <c r="BF10" s="15">
        <f>_xlfn.STDEV.S(BB10:BD10)</f>
        <v>2.7852309166703559</v>
      </c>
      <c r="BG10" s="15">
        <f>BF10^2</f>
        <v>7.7575112591763915</v>
      </c>
      <c r="BH10" s="2"/>
      <c r="BI10" s="101">
        <v>26</v>
      </c>
      <c r="BJ10" s="46">
        <v>1</v>
      </c>
    </row>
    <row r="11" spans="1:62" x14ac:dyDescent="0.2">
      <c r="A11" s="154"/>
      <c r="B11" s="10" t="s">
        <v>13</v>
      </c>
      <c r="C11" s="93">
        <v>4.1553000000000004</v>
      </c>
      <c r="D11" s="18">
        <v>4.1369999999999996</v>
      </c>
      <c r="E11" s="91">
        <v>4.0692000000000004</v>
      </c>
      <c r="F11" s="91">
        <f t="shared" si="15"/>
        <v>0.63529999999999998</v>
      </c>
      <c r="G11" s="91">
        <f t="shared" si="16"/>
        <v>0.64000000000000057</v>
      </c>
      <c r="H11" s="14">
        <f t="shared" ref="H11:H13" si="17">$E$9-E11</f>
        <v>0.65169999999999995</v>
      </c>
      <c r="I11" s="15">
        <f t="shared" ref="I11:I13" si="18">(F11/($C$6*(BJ11-$BJ$9)*$F$8))*10000</f>
        <v>55.958536432756624</v>
      </c>
      <c r="J11" s="15">
        <f t="shared" ref="J11:J13" si="19">(G11/($F$8*$D$6*(BJ11-$BJ$9)))*10000</f>
        <v>56.634230199500387</v>
      </c>
      <c r="K11" s="15">
        <f t="shared" ref="K11:K13" si="20">(H11/($F$8*$E$6*(BJ11-$BJ$9)))*10000</f>
        <v>57.669574720334943</v>
      </c>
      <c r="L11" s="15">
        <f>AVERAGE(I11:K11)</f>
        <v>56.754113784197322</v>
      </c>
      <c r="M11" s="15">
        <f t="shared" ref="M11:M13" si="21">_xlfn.STDEV.S(I11:K11)</f>
        <v>0.8617958347541349</v>
      </c>
      <c r="N11" s="15">
        <f t="shared" ref="N11:N13" si="22">M11^2</f>
        <v>0.74269206079957617</v>
      </c>
      <c r="P11" s="150"/>
      <c r="Q11" s="16" t="s">
        <v>13</v>
      </c>
      <c r="R11" s="91">
        <v>4.1529999999999996</v>
      </c>
      <c r="S11" s="93">
        <v>4.2678000000000003</v>
      </c>
      <c r="T11" s="93">
        <v>4.1310000000000002</v>
      </c>
      <c r="U11" s="98">
        <f t="shared" ref="U11:U13" si="23">$R$9-R11</f>
        <v>0.61810000000000009</v>
      </c>
      <c r="V11" s="98">
        <f t="shared" ref="V11:V13" si="24">$S$9-S11</f>
        <v>0.63450000000000006</v>
      </c>
      <c r="W11" s="98">
        <f t="shared" ref="W11:W13" si="25">$T$9-T11</f>
        <v>0.58460000000000001</v>
      </c>
      <c r="X11" s="15">
        <f t="shared" ref="X11:X13" si="26">(U11/($R$6*(BJ11-$BJ$9)*$U$8))*10000</f>
        <v>52.973221692702552</v>
      </c>
      <c r="Y11" s="15">
        <f t="shared" ref="Y11:Y13" si="27">(V11/($S$6*(BJ11-$BJ$9)*$U$8))*10000</f>
        <v>52.689992250084096</v>
      </c>
      <c r="Z11" s="15">
        <f t="shared" ref="Z11:Z13" si="28">(W11/($T$6*(BJ11-$BJ$9)*$U$8))*10000</f>
        <v>55.152722506874973</v>
      </c>
      <c r="AA11" s="15">
        <f>AVERAGE(X11:Z11)</f>
        <v>53.605312149887204</v>
      </c>
      <c r="AB11" s="15">
        <f t="shared" ref="AB11:AB13" si="29">_xlfn.STDEV.S(X11:Z11)</f>
        <v>1.3475584733050527</v>
      </c>
      <c r="AC11" s="15">
        <f t="shared" ref="AC11:AC13" si="30">AB11^2</f>
        <v>1.8159138389762446</v>
      </c>
      <c r="AE11" s="154"/>
      <c r="AF11" s="10" t="s">
        <v>13</v>
      </c>
      <c r="AG11" s="91">
        <v>4.2549999999999999</v>
      </c>
      <c r="AH11" s="93">
        <v>4.0975999999999999</v>
      </c>
      <c r="AI11" s="91">
        <v>4.0918000000000001</v>
      </c>
      <c r="AJ11" s="91">
        <f t="shared" ref="AJ11:AJ13" si="31">$AG$9-AG11</f>
        <v>0.69639999999999969</v>
      </c>
      <c r="AK11" s="91">
        <f t="shared" ref="AK11:AK13" si="32">$AH$9-AH11</f>
        <v>0.62619999999999987</v>
      </c>
      <c r="AL11" s="14">
        <f t="shared" ref="AL11:AL13" si="33">$AI$9-AI11</f>
        <v>0.68619999999999948</v>
      </c>
      <c r="AM11" s="15">
        <f t="shared" ref="AM11" si="34">(AJ11/($AG$6*(BJ11-$BJ$9)*$AJ$8))*10000</f>
        <v>60.126832413566859</v>
      </c>
      <c r="AN11" s="15">
        <f t="shared" ref="AN11:AN13" si="35">(AK11/($AH$6*(BJ11-$BJ$9)*$AJ$8))*10000</f>
        <v>54.554193204135146</v>
      </c>
      <c r="AO11" s="15">
        <f t="shared" ref="AO11:AO13" si="36">(AL11/($AI$6*(BJ11-$BJ$9)*$AJ$8))*10000</f>
        <v>61.162614658702843</v>
      </c>
      <c r="AP11" s="15">
        <f t="shared" ref="AP11:AP13" si="37">AVERAGE(AM11:AO11)</f>
        <v>58.614546758801616</v>
      </c>
      <c r="AQ11" s="15">
        <f t="shared" ref="AQ11:AQ12" si="38">_xlfn.STDEV.S(AM11:AO11)</f>
        <v>3.5543022460820937</v>
      </c>
      <c r="AR11" s="15">
        <f t="shared" ref="AR11:AR13" si="39">AQ11^2</f>
        <v>12.633064456504217</v>
      </c>
      <c r="AS11" s="43"/>
      <c r="AT11" s="150"/>
      <c r="AU11" s="16" t="s">
        <v>13</v>
      </c>
      <c r="AV11" s="91">
        <v>4.2592999999999996</v>
      </c>
      <c r="AW11" s="91">
        <v>4.2481</v>
      </c>
      <c r="AX11" s="91">
        <v>4.2964000000000002</v>
      </c>
      <c r="AY11" s="91">
        <f t="shared" ref="AY11:AY12" si="40">$AV$9-AV11</f>
        <v>0.69060000000000077</v>
      </c>
      <c r="AZ11" s="91">
        <f>$AW$9-AW11</f>
        <v>0.65010000000000012</v>
      </c>
      <c r="BA11" s="91">
        <f t="shared" ref="BA11:BA13" si="41">$AX$9-AX11</f>
        <v>0.68849999999999945</v>
      </c>
      <c r="BB11" s="15">
        <f t="shared" ref="BB11:BB13" si="42">(AY11/($AV$6*(BJ11-$BJ$9)*$AY$8))*10000</f>
        <v>58.247680432237225</v>
      </c>
      <c r="BC11" s="15">
        <f>(AZ11/($AW$6*(BJ11-$BJ$9)*$AY$8))*10000</f>
        <v>55.82239196268295</v>
      </c>
      <c r="BD11" s="15">
        <f>(BA11/($AX$6*(BJ11-$BJ$9)*$AY$8))*10000</f>
        <v>59.119699840497113</v>
      </c>
      <c r="BE11" s="15">
        <f>AVERAGE(BB11:BD11)</f>
        <v>57.729924078472429</v>
      </c>
      <c r="BF11" s="15">
        <f t="shared" ref="BF11:BF13" si="43">_xlfn.STDEV.S(BB11:BD11)</f>
        <v>1.708541349125533</v>
      </c>
      <c r="BG11" s="15">
        <f t="shared" ref="BG11:BG13" si="44">BF11^2</f>
        <v>2.9191135416716967</v>
      </c>
      <c r="BH11" s="2"/>
      <c r="BI11" s="101">
        <v>27</v>
      </c>
      <c r="BJ11" s="46">
        <v>2</v>
      </c>
    </row>
    <row r="12" spans="1:62" x14ac:dyDescent="0.2">
      <c r="A12" s="154"/>
      <c r="B12" s="10" t="s">
        <v>14</v>
      </c>
      <c r="C12" s="102">
        <v>4.1106999999999996</v>
      </c>
      <c r="D12" s="102">
        <v>4.0872999999999999</v>
      </c>
      <c r="E12" s="102">
        <v>4.0435999999999996</v>
      </c>
      <c r="F12" s="91">
        <f>$C$9-R11</f>
        <v>0.63760000000000083</v>
      </c>
      <c r="G12" s="102">
        <f t="shared" si="16"/>
        <v>0.6897000000000002</v>
      </c>
      <c r="H12" s="14">
        <f t="shared" si="17"/>
        <v>0.67730000000000068</v>
      </c>
      <c r="I12" s="15">
        <f t="shared" si="18"/>
        <v>37.440750122803585</v>
      </c>
      <c r="J12" s="15">
        <f t="shared" si="19"/>
        <v>40.688154758953537</v>
      </c>
      <c r="K12" s="15">
        <f t="shared" si="20"/>
        <v>39.956629285543343</v>
      </c>
      <c r="L12" s="15">
        <f t="shared" ref="L12:L13" si="45">AVERAGE(I12:K12)</f>
        <v>39.361844722433489</v>
      </c>
      <c r="M12" s="15">
        <f t="shared" si="21"/>
        <v>1.7034481867985847</v>
      </c>
      <c r="N12" s="15">
        <f t="shared" si="22"/>
        <v>2.9017357251073856</v>
      </c>
      <c r="P12" s="150"/>
      <c r="Q12" s="16" t="s">
        <v>14</v>
      </c>
      <c r="R12" s="93">
        <v>4.1162000000000001</v>
      </c>
      <c r="S12" s="93">
        <v>4.2388000000000003</v>
      </c>
      <c r="T12" s="93">
        <v>4.0873999999999997</v>
      </c>
      <c r="U12" s="98">
        <f t="shared" si="23"/>
        <v>0.65489999999999959</v>
      </c>
      <c r="V12" s="98">
        <f t="shared" si="24"/>
        <v>0.66349999999999998</v>
      </c>
      <c r="W12" s="98">
        <f t="shared" si="25"/>
        <v>0.62820000000000054</v>
      </c>
      <c r="X12" s="15">
        <f t="shared" si="26"/>
        <v>37.418069229952941</v>
      </c>
      <c r="Y12" s="15">
        <f t="shared" si="27"/>
        <v>36.732135390523553</v>
      </c>
      <c r="Z12" s="15">
        <f t="shared" si="28"/>
        <v>39.510708494490693</v>
      </c>
      <c r="AA12" s="15">
        <f t="shared" ref="AA12:AA13" si="46">AVERAGE(X12:Z12)</f>
        <v>37.8869710383224</v>
      </c>
      <c r="AB12" s="15">
        <f t="shared" si="29"/>
        <v>1.4474179779668019</v>
      </c>
      <c r="AC12" s="15">
        <f t="shared" si="30"/>
        <v>2.0950188029415053</v>
      </c>
      <c r="AE12" s="154"/>
      <c r="AF12" s="10" t="s">
        <v>14</v>
      </c>
      <c r="AG12" s="91">
        <v>4.2030000000000003</v>
      </c>
      <c r="AH12" s="91">
        <v>4.0502000000000002</v>
      </c>
      <c r="AI12" s="91">
        <v>4.0422000000000002</v>
      </c>
      <c r="AJ12" s="91">
        <f t="shared" si="31"/>
        <v>0.74839999999999929</v>
      </c>
      <c r="AK12" s="91">
        <f t="shared" si="32"/>
        <v>0.67359999999999953</v>
      </c>
      <c r="AL12" s="14">
        <f t="shared" si="33"/>
        <v>0.73579999999999934</v>
      </c>
      <c r="AM12" s="15">
        <f>(AJ12/($AG$6*(BJ12-$BJ$9)*$AJ$8))*10000</f>
        <v>43.077657838707076</v>
      </c>
      <c r="AN12" s="15">
        <f t="shared" si="35"/>
        <v>39.122436433839468</v>
      </c>
      <c r="AO12" s="15">
        <f t="shared" si="36"/>
        <v>43.722385957323951</v>
      </c>
      <c r="AP12" s="15">
        <f t="shared" si="37"/>
        <v>41.974160076623498</v>
      </c>
      <c r="AQ12" s="15">
        <f t="shared" si="38"/>
        <v>2.4906152629107288</v>
      </c>
      <c r="AR12" s="15">
        <f t="shared" si="39"/>
        <v>6.2031643878438789</v>
      </c>
      <c r="AS12" s="43"/>
      <c r="AT12" s="150"/>
      <c r="AU12" s="16" t="s">
        <v>14</v>
      </c>
      <c r="AV12" s="91">
        <v>4.2239000000000004</v>
      </c>
      <c r="AW12" s="91">
        <v>4.1997999999999998</v>
      </c>
      <c r="AX12" s="91">
        <v>4.2537000000000003</v>
      </c>
      <c r="AY12" s="91">
        <f t="shared" si="40"/>
        <v>0.72599999999999998</v>
      </c>
      <c r="AZ12" s="91">
        <f t="shared" ref="AZ12" si="47">$AW$9-AW12</f>
        <v>0.69840000000000035</v>
      </c>
      <c r="BA12" s="91">
        <f t="shared" si="41"/>
        <v>0.73119999999999941</v>
      </c>
      <c r="BB12" s="15">
        <f t="shared" si="42"/>
        <v>40.822295582396158</v>
      </c>
      <c r="BC12" s="15">
        <f t="shared" ref="BC12:BC13" si="48">(AZ12/($AW$6*(BJ12-$BJ$9)*$AY$8))*10000</f>
        <v>39.979858018497438</v>
      </c>
      <c r="BD12" s="15">
        <f t="shared" ref="BD12:BD13" si="49">(BA12/($AX$6*(BJ12-$BJ$9)*$AY$8))*10000</f>
        <v>41.857491671141595</v>
      </c>
      <c r="BE12" s="15">
        <f>AVERAGE(BB12:BD12)</f>
        <v>40.886548424011728</v>
      </c>
      <c r="BF12" s="15">
        <f t="shared" si="43"/>
        <v>0.94046443533353052</v>
      </c>
      <c r="BG12" s="15">
        <f t="shared" si="44"/>
        <v>0.88447335412721639</v>
      </c>
      <c r="BH12" s="2"/>
      <c r="BI12" s="101">
        <v>27</v>
      </c>
      <c r="BJ12" s="46">
        <v>3</v>
      </c>
    </row>
    <row r="13" spans="1:62" x14ac:dyDescent="0.2">
      <c r="A13" s="154"/>
      <c r="B13" s="10" t="s">
        <v>15</v>
      </c>
      <c r="C13" s="101">
        <v>3.9628999999999999</v>
      </c>
      <c r="D13" s="93">
        <v>3.9455</v>
      </c>
      <c r="E13" s="93">
        <v>3.9106000000000001</v>
      </c>
      <c r="F13" s="91">
        <f>$C$9-E13</f>
        <v>0.88000000000000034</v>
      </c>
      <c r="G13" s="102">
        <f t="shared" si="16"/>
        <v>0.83150000000000013</v>
      </c>
      <c r="H13" s="14">
        <f t="shared" si="17"/>
        <v>0.81030000000000024</v>
      </c>
      <c r="I13" s="15">
        <f t="shared" si="18"/>
        <v>6.4593514954648539</v>
      </c>
      <c r="J13" s="15">
        <f t="shared" si="19"/>
        <v>6.1316878139172575</v>
      </c>
      <c r="K13" s="15">
        <f t="shared" si="20"/>
        <v>5.9753537409707205</v>
      </c>
      <c r="L13" s="15">
        <f t="shared" si="45"/>
        <v>6.1887976834509439</v>
      </c>
      <c r="M13" s="15">
        <f t="shared" si="21"/>
        <v>0.24700123377719568</v>
      </c>
      <c r="N13" s="15">
        <f t="shared" si="22"/>
        <v>6.1009609487456873E-2</v>
      </c>
      <c r="P13" s="150"/>
      <c r="Q13" s="16" t="s">
        <v>15</v>
      </c>
      <c r="R13" s="18">
        <v>3.9882</v>
      </c>
      <c r="S13" s="18">
        <v>4.1349</v>
      </c>
      <c r="T13" s="18">
        <v>3.9504999999999999</v>
      </c>
      <c r="U13" s="98">
        <f t="shared" si="23"/>
        <v>0.78289999999999971</v>
      </c>
      <c r="V13" s="98">
        <f t="shared" si="24"/>
        <v>0.7674000000000003</v>
      </c>
      <c r="W13" s="98">
        <f t="shared" si="25"/>
        <v>0.76510000000000034</v>
      </c>
      <c r="X13" s="15">
        <f t="shared" si="26"/>
        <v>5.5914273935200347</v>
      </c>
      <c r="Y13" s="15">
        <f t="shared" si="27"/>
        <v>5.3105201014860182</v>
      </c>
      <c r="Z13" s="15">
        <f t="shared" si="28"/>
        <v>6.0151311423779878</v>
      </c>
      <c r="AA13" s="15">
        <f t="shared" si="46"/>
        <v>5.6390262124613466</v>
      </c>
      <c r="AB13" s="15">
        <f t="shared" si="29"/>
        <v>0.35470891645146463</v>
      </c>
      <c r="AC13" s="15">
        <f t="shared" si="30"/>
        <v>0.12581841541017211</v>
      </c>
      <c r="AE13" s="154"/>
      <c r="AF13" s="10" t="s">
        <v>15</v>
      </c>
      <c r="AG13" s="91">
        <v>4.0705</v>
      </c>
      <c r="AH13" s="91">
        <v>3.9390000000000001</v>
      </c>
      <c r="AI13" s="91">
        <v>3.9367999999999999</v>
      </c>
      <c r="AJ13" s="91">
        <f t="shared" si="31"/>
        <v>0.88089999999999957</v>
      </c>
      <c r="AK13" s="91">
        <f t="shared" si="32"/>
        <v>0.78479999999999972</v>
      </c>
      <c r="AL13" s="14">
        <f t="shared" si="33"/>
        <v>0.84119999999999973</v>
      </c>
      <c r="AM13" s="15">
        <f>(AJ13/($AG$6*(BJ13-$BJ$9)*$AJ$8))*10000</f>
        <v>6.3380392821547771</v>
      </c>
      <c r="AN13" s="15">
        <f t="shared" si="35"/>
        <v>5.6976113630636185</v>
      </c>
      <c r="AO13" s="15">
        <f t="shared" si="36"/>
        <v>6.2481773354343799</v>
      </c>
      <c r="AP13" s="15">
        <f t="shared" si="37"/>
        <v>6.0946093268842594</v>
      </c>
      <c r="AQ13" s="15">
        <f>_xlfn.STDEV.S(AM13:AO13)</f>
        <v>0.34673380254223196</v>
      </c>
      <c r="AR13" s="15">
        <f t="shared" si="39"/>
        <v>0.12022432982539551</v>
      </c>
      <c r="AS13" s="43"/>
      <c r="AT13" s="150"/>
      <c r="AU13" s="16" t="s">
        <v>15</v>
      </c>
      <c r="AV13" s="18">
        <v>4.1147</v>
      </c>
      <c r="AW13" s="18">
        <v>4.1134000000000004</v>
      </c>
      <c r="AX13" s="18">
        <v>4.1382000000000003</v>
      </c>
      <c r="AY13" s="91">
        <f>$AV$9-AV13</f>
        <v>0.83520000000000039</v>
      </c>
      <c r="AZ13" s="91">
        <f>$AW$9-AW13</f>
        <v>0.78479999999999972</v>
      </c>
      <c r="BA13" s="91">
        <f t="shared" si="41"/>
        <v>0.84669999999999934</v>
      </c>
      <c r="BB13" s="15">
        <f t="shared" si="42"/>
        <v>5.8703135796173012</v>
      </c>
      <c r="BC13" s="15">
        <f t="shared" si="48"/>
        <v>5.6157274794023415</v>
      </c>
      <c r="BD13" s="15">
        <f t="shared" si="49"/>
        <v>6.0586601131625386</v>
      </c>
      <c r="BE13" s="15">
        <f>AVERAGE(BB13:BD13)</f>
        <v>5.8482337240607265</v>
      </c>
      <c r="BF13" s="15">
        <f t="shared" si="43"/>
        <v>0.22229028212786453</v>
      </c>
      <c r="BG13" s="15">
        <f t="shared" si="44"/>
        <v>4.941296952848561E-2</v>
      </c>
      <c r="BH13" s="2"/>
      <c r="BI13" s="101">
        <v>26</v>
      </c>
      <c r="BJ13" s="46">
        <v>24</v>
      </c>
    </row>
    <row r="14" spans="1:62" x14ac:dyDescent="0.2">
      <c r="D14" s="25"/>
      <c r="I14" s="19"/>
      <c r="J14" s="19"/>
      <c r="K14" s="19"/>
      <c r="L14" s="19"/>
      <c r="M14" s="34" t="s">
        <v>45</v>
      </c>
      <c r="N14" s="34">
        <f>SUM(N10:N13)</f>
        <v>4.6096080785658318</v>
      </c>
      <c r="X14" s="19"/>
      <c r="Y14" s="19"/>
      <c r="Z14" s="19"/>
      <c r="AA14" s="19"/>
      <c r="AB14" s="34" t="s">
        <v>45</v>
      </c>
      <c r="AC14" s="34">
        <f>SUM(AC10:AC13)</f>
        <v>46.12888282213828</v>
      </c>
      <c r="AM14" s="19"/>
      <c r="AN14" s="19"/>
      <c r="AO14" s="19"/>
      <c r="AP14" s="19"/>
      <c r="AQ14" s="34" t="s">
        <v>45</v>
      </c>
      <c r="AR14" s="34">
        <f>SUM(AR10:AR13)</f>
        <v>33.066301479086292</v>
      </c>
      <c r="BB14" s="19"/>
      <c r="BC14" s="19"/>
      <c r="BD14" s="19"/>
      <c r="BE14" s="19"/>
      <c r="BF14" s="34" t="s">
        <v>45</v>
      </c>
      <c r="BG14" s="34">
        <f>SUM(BG10:BG13)</f>
        <v>11.610511124503791</v>
      </c>
    </row>
    <row r="15" spans="1:62" x14ac:dyDescent="0.2">
      <c r="M15" s="92" t="s">
        <v>44</v>
      </c>
      <c r="N15" s="35">
        <f>N12/N14</f>
        <v>0.62949727518053777</v>
      </c>
      <c r="AB15" s="92" t="s">
        <v>44</v>
      </c>
      <c r="AC15" s="35">
        <f>AC10/AC14</f>
        <v>0.91248972855265875</v>
      </c>
      <c r="AQ15" s="92" t="s">
        <v>44</v>
      </c>
      <c r="AR15" s="35">
        <f>AR10/AR14</f>
        <v>0.42671383474311364</v>
      </c>
      <c r="BF15" s="92" t="s">
        <v>44</v>
      </c>
      <c r="BG15" s="35">
        <f>BG10/BG14</f>
        <v>0.66814554294722583</v>
      </c>
    </row>
    <row r="16" spans="1:62" x14ac:dyDescent="0.2">
      <c r="M16" s="120" t="s">
        <v>88</v>
      </c>
      <c r="AB16" s="120"/>
      <c r="AQ16" s="120"/>
      <c r="BF16" s="120"/>
    </row>
    <row r="17" spans="12:59" x14ac:dyDescent="0.2">
      <c r="L17" s="28"/>
      <c r="M17" s="120" t="s">
        <v>44</v>
      </c>
      <c r="N17" s="120">
        <v>0.79769999999999996</v>
      </c>
      <c r="O17" s="28"/>
      <c r="AB17" s="120"/>
      <c r="AC17" s="120"/>
      <c r="AQ17" s="120"/>
      <c r="AR17" s="120"/>
      <c r="BF17" s="120"/>
      <c r="BG17" s="120"/>
    </row>
    <row r="18" spans="12:59" x14ac:dyDescent="0.2">
      <c r="L18" s="28"/>
      <c r="O18" s="28"/>
    </row>
    <row r="19" spans="12:59" x14ac:dyDescent="0.2">
      <c r="L19" s="28"/>
      <c r="M19" s="123"/>
      <c r="N19" s="123"/>
      <c r="O19" s="28"/>
      <c r="AB19" s="123"/>
      <c r="AC19" s="123"/>
      <c r="AQ19" s="123"/>
      <c r="AR19" s="123"/>
      <c r="BF19" s="123"/>
      <c r="BG19" s="123"/>
    </row>
    <row r="20" spans="12:59" x14ac:dyDescent="0.2">
      <c r="L20" s="29"/>
      <c r="M20" s="29"/>
      <c r="N20" s="29"/>
      <c r="O20" s="29"/>
      <c r="AY20" s="29"/>
    </row>
    <row r="21" spans="12:59" x14ac:dyDescent="0.2">
      <c r="L21" s="29"/>
      <c r="M21" s="29"/>
      <c r="N21" s="29"/>
      <c r="O21" s="29"/>
      <c r="AY21" s="29"/>
    </row>
    <row r="22" spans="12:59" x14ac:dyDescent="0.2">
      <c r="L22" s="29"/>
      <c r="M22" s="29"/>
      <c r="N22" s="29"/>
      <c r="O22" s="29"/>
      <c r="AY22" s="29"/>
    </row>
    <row r="23" spans="12:59" x14ac:dyDescent="0.2">
      <c r="L23" s="29"/>
      <c r="M23" s="29"/>
      <c r="N23" s="29"/>
      <c r="O23" s="29"/>
      <c r="AY23" s="30"/>
    </row>
    <row r="24" spans="12:59" x14ac:dyDescent="0.2">
      <c r="L24" s="30"/>
      <c r="M24" s="30"/>
      <c r="N24" s="30"/>
      <c r="O24" s="30"/>
      <c r="AY24" s="30"/>
    </row>
    <row r="35" spans="1:8" x14ac:dyDescent="0.2">
      <c r="A35" s="51" t="s">
        <v>52</v>
      </c>
      <c r="B35" s="51" t="s">
        <v>2</v>
      </c>
      <c r="C35" s="51" t="s">
        <v>48</v>
      </c>
      <c r="D35" s="51" t="s">
        <v>53</v>
      </c>
      <c r="E35" s="51" t="s">
        <v>54</v>
      </c>
      <c r="F35" s="51" t="s">
        <v>55</v>
      </c>
      <c r="G35" s="51" t="s">
        <v>56</v>
      </c>
      <c r="H35" s="51" t="s">
        <v>57</v>
      </c>
    </row>
    <row r="36" spans="1:8" x14ac:dyDescent="0.2">
      <c r="A36" s="144" t="s">
        <v>47</v>
      </c>
      <c r="B36" s="168" t="s">
        <v>3</v>
      </c>
      <c r="C36" s="52" t="s">
        <v>49</v>
      </c>
      <c r="D36" s="53">
        <f>N14</f>
        <v>4.6096080785658318</v>
      </c>
      <c r="E36" s="143">
        <f>N17</f>
        <v>0.79769999999999996</v>
      </c>
      <c r="F36" s="54">
        <f>N15</f>
        <v>0.62949727518053777</v>
      </c>
      <c r="G36" s="52" t="str">
        <f>IF(F36&lt; $N$17,"Si", "No")</f>
        <v>Si</v>
      </c>
      <c r="H36" s="52" t="str">
        <f>IF(F36&lt; $N$17,"Si", "No")</f>
        <v>Si</v>
      </c>
    </row>
    <row r="37" spans="1:8" x14ac:dyDescent="0.2">
      <c r="A37" s="144"/>
      <c r="B37" s="169"/>
      <c r="C37" s="52" t="s">
        <v>50</v>
      </c>
      <c r="D37" s="53">
        <f>AR14</f>
        <v>33.066301479086292</v>
      </c>
      <c r="E37" s="143"/>
      <c r="F37" s="54">
        <f>AR15</f>
        <v>0.42671383474311364</v>
      </c>
      <c r="G37" s="52" t="str">
        <f t="shared" ref="G37:G39" si="50">IF(F37&lt; $N$17,"Si", "No")</f>
        <v>Si</v>
      </c>
      <c r="H37" s="52" t="str">
        <f t="shared" ref="H37:H39" si="51">IF(F37&lt; $N$17,"Si", "No")</f>
        <v>Si</v>
      </c>
    </row>
    <row r="38" spans="1:8" x14ac:dyDescent="0.2">
      <c r="A38" s="145" t="s">
        <v>70</v>
      </c>
      <c r="B38" s="169"/>
      <c r="C38" s="52" t="s">
        <v>49</v>
      </c>
      <c r="D38" s="53">
        <f>AC14</f>
        <v>46.12888282213828</v>
      </c>
      <c r="E38" s="143"/>
      <c r="F38" s="54">
        <f>AC15</f>
        <v>0.91248972855265875</v>
      </c>
      <c r="G38" s="52" t="str">
        <f t="shared" si="50"/>
        <v>No</v>
      </c>
      <c r="H38" s="52" t="str">
        <f t="shared" si="51"/>
        <v>No</v>
      </c>
    </row>
    <row r="39" spans="1:8" x14ac:dyDescent="0.2">
      <c r="A39" s="145"/>
      <c r="B39" s="170"/>
      <c r="C39" s="52" t="s">
        <v>50</v>
      </c>
      <c r="D39" s="53">
        <f>BG14</f>
        <v>11.610511124503791</v>
      </c>
      <c r="E39" s="143"/>
      <c r="F39" s="54">
        <f>BG15</f>
        <v>0.66814554294722583</v>
      </c>
      <c r="G39" s="52" t="str">
        <f t="shared" si="50"/>
        <v>Si</v>
      </c>
      <c r="H39" s="52" t="str">
        <f t="shared" si="51"/>
        <v>Si</v>
      </c>
    </row>
  </sheetData>
  <mergeCells count="60">
    <mergeCell ref="BB1:BD1"/>
    <mergeCell ref="L2:L9"/>
    <mergeCell ref="M2:M9"/>
    <mergeCell ref="N2:N9"/>
    <mergeCell ref="AA2:AA9"/>
    <mergeCell ref="AB2:AB9"/>
    <mergeCell ref="AC2:AC9"/>
    <mergeCell ref="U1:W1"/>
    <mergeCell ref="X1:Z1"/>
    <mergeCell ref="AE1:AE13"/>
    <mergeCell ref="AG1:AI1"/>
    <mergeCell ref="AJ1:AL1"/>
    <mergeCell ref="AM1:AO1"/>
    <mergeCell ref="U3:W3"/>
    <mergeCell ref="AJ3:AL3"/>
    <mergeCell ref="U4:W4"/>
    <mergeCell ref="BE2:BE9"/>
    <mergeCell ref="BF2:BF9"/>
    <mergeCell ref="BG2:BG9"/>
    <mergeCell ref="AY3:BA3"/>
    <mergeCell ref="AY4:BA4"/>
    <mergeCell ref="BB8:BD9"/>
    <mergeCell ref="AY7:BA7"/>
    <mergeCell ref="AY6:BA6"/>
    <mergeCell ref="AY5:BA5"/>
    <mergeCell ref="AP2:AP9"/>
    <mergeCell ref="AQ2:AQ9"/>
    <mergeCell ref="AR2:AR9"/>
    <mergeCell ref="AT1:AT13"/>
    <mergeCell ref="AV1:AX1"/>
    <mergeCell ref="A36:A37"/>
    <mergeCell ref="E36:E39"/>
    <mergeCell ref="A38:A39"/>
    <mergeCell ref="B36:B39"/>
    <mergeCell ref="AY1:BA1"/>
    <mergeCell ref="AM8:AO9"/>
    <mergeCell ref="AY8:BA8"/>
    <mergeCell ref="P1:P13"/>
    <mergeCell ref="F3:H3"/>
    <mergeCell ref="F4:H4"/>
    <mergeCell ref="F5:H5"/>
    <mergeCell ref="F7:H7"/>
    <mergeCell ref="F8:H8"/>
    <mergeCell ref="I8:K9"/>
    <mergeCell ref="U8:W8"/>
    <mergeCell ref="X8:Z9"/>
    <mergeCell ref="AJ7:AL7"/>
    <mergeCell ref="A1:A13"/>
    <mergeCell ref="C1:E1"/>
    <mergeCell ref="F1:H1"/>
    <mergeCell ref="I1:K1"/>
    <mergeCell ref="U6:W6"/>
    <mergeCell ref="AJ6:AL6"/>
    <mergeCell ref="AJ4:AL4"/>
    <mergeCell ref="R1:T1"/>
    <mergeCell ref="U7:W7"/>
    <mergeCell ref="F6:H6"/>
    <mergeCell ref="AJ8:AL8"/>
    <mergeCell ref="U5:W5"/>
    <mergeCell ref="AJ5:AL5"/>
  </mergeCells>
  <pageMargins left="0.7" right="0.7" top="0.75" bottom="0.75" header="0.3" footer="0.3"/>
  <pageSetup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Corridas a 60 ºC, ácido 2.23%</vt:lpstr>
      <vt:lpstr>Corridas a 60 ºC, ácido 2.23% 2</vt:lpstr>
      <vt:lpstr>Corridas a T.A, ácido 2.23% </vt:lpstr>
      <vt:lpstr>Corridas a 60º, ácido 2.23% (2)</vt:lpstr>
      <vt:lpstr>Corridas a T.A, ácido 2.23%(2) </vt:lpstr>
      <vt:lpstr>Corridas a T.A. Acero 10%</vt:lpstr>
      <vt:lpstr>Corridas a 60ªC. Aluminio 10%</vt:lpstr>
      <vt:lpstr>Corridas a 60º. Acero 10%</vt:lpstr>
      <vt:lpstr>Corridas a T.A. Aluminio 10%</vt:lpstr>
      <vt:lpstr>Corridas a T.A. Acero 1% </vt:lpstr>
      <vt:lpstr>Corridas a 60º. Aluminio 1%</vt:lpstr>
      <vt:lpstr>Corridas a 60º. Acero 1%  </vt:lpstr>
      <vt:lpstr>Corridas a T.A. Acero 5%   </vt:lpstr>
      <vt:lpstr>Corridas a T.A. Aluminio 1% </vt:lpstr>
      <vt:lpstr>Homoscedasticidad</vt:lpstr>
      <vt:lpstr>Soluciones</vt:lpstr>
      <vt:lpstr>Desviación estándar</vt:lpstr>
      <vt:lpstr>Eficiencia</vt:lpstr>
      <vt:lpstr>Acero </vt:lpstr>
      <vt:lpstr>Aluminio</vt:lpstr>
      <vt:lpstr>Cronograma</vt:lpstr>
      <vt:lpstr>Corridas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Usuario de Microsoft Office</cp:lastModifiedBy>
  <dcterms:created xsi:type="dcterms:W3CDTF">2017-06-01T13:28:13Z</dcterms:created>
  <dcterms:modified xsi:type="dcterms:W3CDTF">2017-07-08T04:56:50Z</dcterms:modified>
</cp:coreProperties>
</file>