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45" windowWidth="20115" windowHeight="7995"/>
  </bookViews>
  <sheets>
    <sheet name="Flujo de Efectivos" sheetId="1" r:id="rId1"/>
    <sheet name="Flujo de Efectivos (form. imp.)" sheetId="3" r:id="rId2"/>
    <sheet name="Sheet1" sheetId="2" r:id="rId3"/>
  </sheets>
  <calcPr calcId="145621"/>
</workbook>
</file>

<file path=xl/calcChain.xml><?xml version="1.0" encoding="utf-8"?>
<calcChain xmlns="http://schemas.openxmlformats.org/spreadsheetml/2006/main">
  <c r="J142" i="3" l="1"/>
  <c r="H141" i="3"/>
  <c r="D139" i="3"/>
  <c r="D143" i="3" s="1"/>
  <c r="J133" i="3"/>
  <c r="E133" i="3"/>
  <c r="E131" i="3"/>
  <c r="E130" i="3"/>
  <c r="H133" i="3" s="1"/>
  <c r="J120" i="3"/>
  <c r="L120" i="3" s="1"/>
  <c r="E120" i="3"/>
  <c r="E118" i="3"/>
  <c r="E117" i="3"/>
  <c r="H120" i="3" s="1"/>
  <c r="J107" i="3"/>
  <c r="L107" i="3" s="1"/>
  <c r="E107" i="3"/>
  <c r="E105" i="3"/>
  <c r="E104" i="3"/>
  <c r="H107" i="3" s="1"/>
  <c r="J94" i="3"/>
  <c r="L94" i="3" s="1"/>
  <c r="E94" i="3"/>
  <c r="E92" i="3"/>
  <c r="E91" i="3"/>
  <c r="H94" i="3" s="1"/>
  <c r="J81" i="3"/>
  <c r="L81" i="3" s="1"/>
  <c r="E81" i="3"/>
  <c r="E79" i="3"/>
  <c r="E78" i="3"/>
  <c r="H81" i="3" s="1"/>
  <c r="J68" i="3"/>
  <c r="L68" i="3" s="1"/>
  <c r="E68" i="3"/>
  <c r="E66" i="3"/>
  <c r="E65" i="3"/>
  <c r="H68" i="3" s="1"/>
  <c r="J55" i="3"/>
  <c r="L55" i="3" s="1"/>
  <c r="E55" i="3"/>
  <c r="E53" i="3"/>
  <c r="E52" i="3"/>
  <c r="H55" i="3" s="1"/>
  <c r="M42" i="3"/>
  <c r="J42" i="3"/>
  <c r="J139" i="3" s="1"/>
  <c r="H42" i="3"/>
  <c r="L42" i="3" s="1"/>
  <c r="E42" i="3"/>
  <c r="E40" i="3"/>
  <c r="E39" i="3"/>
  <c r="E139" i="3" s="1"/>
  <c r="E143" i="3" s="1"/>
  <c r="M33" i="3"/>
  <c r="H33" i="3"/>
  <c r="L33" i="3" s="1"/>
  <c r="M29" i="3"/>
  <c r="L29" i="3"/>
  <c r="H29" i="3"/>
  <c r="M23" i="3"/>
  <c r="H23" i="3"/>
  <c r="L23" i="3" s="1"/>
  <c r="F21" i="3"/>
  <c r="F139" i="3" s="1"/>
  <c r="F143" i="3" s="1"/>
  <c r="M19" i="3"/>
  <c r="M48" i="3" s="1"/>
  <c r="H19" i="3"/>
  <c r="L19" i="3" s="1"/>
  <c r="H16" i="3"/>
  <c r="H139" i="3" s="1"/>
  <c r="H143" i="3" s="1"/>
  <c r="M149" i="3" l="1"/>
  <c r="L48" i="3"/>
  <c r="M152" i="3" s="1"/>
  <c r="L133" i="3"/>
  <c r="M148" i="3" s="1"/>
  <c r="M150" i="3" s="1"/>
  <c r="J143" i="3"/>
  <c r="L16" i="3"/>
  <c r="L142" i="3"/>
  <c r="M149" i="1"/>
  <c r="M48" i="1"/>
  <c r="M150" i="1"/>
  <c r="L48" i="1"/>
  <c r="M152" i="1" s="1"/>
  <c r="L55" i="1" l="1"/>
  <c r="M42" i="1"/>
  <c r="L42" i="1"/>
  <c r="M148" i="1"/>
  <c r="L142" i="1" l="1"/>
  <c r="L23" i="1" l="1"/>
  <c r="M19" i="1"/>
  <c r="L19" i="1"/>
  <c r="L16" i="1"/>
  <c r="M33" i="1" l="1"/>
  <c r="M29" i="1"/>
  <c r="M23" i="1"/>
  <c r="J142" i="1" l="1"/>
  <c r="H141" i="1"/>
  <c r="J133" i="1" l="1"/>
  <c r="J55" i="1"/>
  <c r="J42" i="1"/>
  <c r="J120" i="1" l="1"/>
  <c r="J107" i="1"/>
  <c r="J94" i="1"/>
  <c r="J81" i="1"/>
  <c r="J139" i="1" s="1"/>
  <c r="J143" i="1" s="1"/>
  <c r="J68" i="1"/>
  <c r="H33" i="1" l="1"/>
  <c r="L33" i="1" s="1"/>
  <c r="H29" i="1"/>
  <c r="L29" i="1" s="1"/>
  <c r="D139" i="1"/>
  <c r="D143" i="1" s="1"/>
  <c r="H19" i="1"/>
  <c r="H16" i="1"/>
  <c r="E133" i="1"/>
  <c r="E131" i="1"/>
  <c r="E130" i="1"/>
  <c r="E120" i="1"/>
  <c r="E118" i="1"/>
  <c r="E117" i="1"/>
  <c r="E107" i="1"/>
  <c r="E105" i="1"/>
  <c r="E104" i="1"/>
  <c r="E94" i="1"/>
  <c r="E92" i="1"/>
  <c r="E91" i="1"/>
  <c r="H94" i="1" s="1"/>
  <c r="L94" i="1" s="1"/>
  <c r="E81" i="1"/>
  <c r="E79" i="1"/>
  <c r="E78" i="1"/>
  <c r="E68" i="1"/>
  <c r="E66" i="1"/>
  <c r="E65" i="1"/>
  <c r="E55" i="1"/>
  <c r="E53" i="1"/>
  <c r="E52" i="1"/>
  <c r="H55" i="1" s="1"/>
  <c r="E42" i="1"/>
  <c r="E40" i="1"/>
  <c r="E39" i="1"/>
  <c r="H42" i="1" s="1"/>
  <c r="F21" i="1"/>
  <c r="H23" i="1" s="1"/>
  <c r="H133" i="1" l="1"/>
  <c r="L133" i="1" s="1"/>
  <c r="H68" i="1"/>
  <c r="L68" i="1" s="1"/>
  <c r="H120" i="1"/>
  <c r="L120" i="1" s="1"/>
  <c r="H81" i="1"/>
  <c r="L81" i="1" s="1"/>
  <c r="H107" i="1"/>
  <c r="L107" i="1" s="1"/>
  <c r="F139" i="1"/>
  <c r="F143" i="1" s="1"/>
  <c r="E139" i="1"/>
  <c r="E143" i="1" s="1"/>
  <c r="H139" i="1" l="1"/>
  <c r="H143" i="1" s="1"/>
</calcChain>
</file>

<file path=xl/comments1.xml><?xml version="1.0" encoding="utf-8"?>
<comments xmlns="http://schemas.openxmlformats.org/spreadsheetml/2006/main">
  <authors>
    <author>Abel Marquez</author>
  </authors>
  <commentList>
    <comment ref="A9" authorId="0">
      <text>
        <r>
          <rPr>
            <b/>
            <sz val="9"/>
            <color indexed="81"/>
            <rFont val="Tahoma"/>
            <family val="2"/>
          </rPr>
          <t>Abel Marquez:</t>
        </r>
        <r>
          <rPr>
            <sz val="9"/>
            <color indexed="81"/>
            <rFont val="Tahoma"/>
            <family val="2"/>
          </rPr>
          <t xml:space="preserve">
PT = 1 PIE X 1 PIE X 1” O TAMBIÉN 12”X12”X1” EN METROS TENEMOS QUE= 0.3048 X 0.3048 X 0.0254 = 0.0023 M3 
ENTONCES1 PT ---&gt; 0.0023 M3 POR LO TANTO UN M3 = 423.90 PT</t>
        </r>
      </text>
    </comment>
    <comment ref="L48" authorId="0">
      <text>
        <r>
          <rPr>
            <b/>
            <sz val="8"/>
            <color indexed="81"/>
            <rFont val="Tahoma"/>
            <family val="2"/>
          </rPr>
          <t>Abel Marquez
Subtotal en Valor Presente para Calculo de TIR</t>
        </r>
      </text>
    </comment>
  </commentList>
</comments>
</file>

<file path=xl/comments2.xml><?xml version="1.0" encoding="utf-8"?>
<comments xmlns="http://schemas.openxmlformats.org/spreadsheetml/2006/main">
  <authors>
    <author>Abel Marquez</author>
  </authors>
  <commentList>
    <comment ref="A9" authorId="0">
      <text>
        <r>
          <rPr>
            <b/>
            <sz val="9"/>
            <color indexed="81"/>
            <rFont val="Tahoma"/>
            <family val="2"/>
          </rPr>
          <t>Abel Marquez:</t>
        </r>
        <r>
          <rPr>
            <sz val="9"/>
            <color indexed="81"/>
            <rFont val="Tahoma"/>
            <family val="2"/>
          </rPr>
          <t xml:space="preserve">
PT = 1 PIE X 1 PIE X 1” O TAMBIÉN 12”X12”X1” EN METROS TENEMOS QUE= 0.3048 X 0.3048 X 0.0254 = 0.0023 M3 
ENTONCES1 PT ---&gt; 0.0023 M3 POR LO TANTO UN M3 = 423.90 PT</t>
        </r>
      </text>
    </comment>
    <comment ref="L48" authorId="0">
      <text>
        <r>
          <rPr>
            <b/>
            <sz val="8"/>
            <color indexed="81"/>
            <rFont val="Tahoma"/>
            <family val="2"/>
          </rPr>
          <t>Abel Marquez
Subtotal en Valor Presente para Calculo de TIR</t>
        </r>
      </text>
    </comment>
  </commentList>
</comments>
</file>

<file path=xl/sharedStrings.xml><?xml version="1.0" encoding="utf-8"?>
<sst xmlns="http://schemas.openxmlformats.org/spreadsheetml/2006/main" count="272" uniqueCount="56">
  <si>
    <t>Año Economico</t>
  </si>
  <si>
    <t>Año Plantación</t>
  </si>
  <si>
    <t>Concepto</t>
  </si>
  <si>
    <t>Costo de Mano de obra</t>
  </si>
  <si>
    <t>Costos de insumos</t>
  </si>
  <si>
    <t>Egresos</t>
  </si>
  <si>
    <t>Prepación de tierra: arado</t>
  </si>
  <si>
    <t>Aplicación de fertilizante (Diuron 2 Kg Ha)</t>
  </si>
  <si>
    <t>Preparación para plantación "marcado" (3 hombres)</t>
  </si>
  <si>
    <t>Transplantado de árboles 100 arboles Ha (3 hombres)</t>
  </si>
  <si>
    <t>Costo por jornada diaria (9 horas)= $200 por hombre</t>
  </si>
  <si>
    <t>Costo de la plantula</t>
  </si>
  <si>
    <t>Aplicación diuron 3 Kg por Ha a 1.5m en ambos lados</t>
  </si>
  <si>
    <t>Control de insectos</t>
  </si>
  <si>
    <t>Costo trabajo maquinaria</t>
  </si>
  <si>
    <t>Replantar arboles muertos (10%)</t>
  </si>
  <si>
    <t>Aplicación de Diuron 1.5 Kg Ha - 3 veces por año</t>
  </si>
  <si>
    <t>Poda de arboles a 3 m</t>
  </si>
  <si>
    <t>70%  de aprovechamiento al aserrarlo</t>
  </si>
  <si>
    <t>Todos los datos de moneda estan en pesos mexicanos.</t>
  </si>
  <si>
    <t>Ingreso por extracción de carbón</t>
  </si>
  <si>
    <t>Ingreso por extracción de goma</t>
  </si>
  <si>
    <t>Ingreso por consumo de vaina para ganado forrajero</t>
  </si>
  <si>
    <t>Ingreso por extracción de miel</t>
  </si>
  <si>
    <t>Extracción de vaina</t>
  </si>
  <si>
    <t>Extracción de goma</t>
  </si>
  <si>
    <t>Extracción de miel</t>
  </si>
  <si>
    <t>Aclareo</t>
  </si>
  <si>
    <t>Tala y aserrado</t>
  </si>
  <si>
    <t>Ingreso por extracción de madera</t>
  </si>
  <si>
    <t>Egreso anual</t>
  </si>
  <si>
    <t>Precio de la plántula $25</t>
  </si>
  <si>
    <t>12 años con una precipitación promedio por año de 734mm (region Sur)</t>
  </si>
  <si>
    <t>Gastos*:</t>
  </si>
  <si>
    <t>Ingresos*:</t>
  </si>
  <si>
    <t>SUSPUESTOS</t>
  </si>
  <si>
    <t>Rendimiento de 100 árboles por hectarea (10 x 10)</t>
  </si>
  <si>
    <t>Aclareo y hierbicida</t>
  </si>
  <si>
    <t>Poda</t>
  </si>
  <si>
    <t>Extracción de vaina o pastizaje</t>
  </si>
  <si>
    <t>Inversión para producción de carbón (horno cap. p/1 Ha)</t>
  </si>
  <si>
    <t>Extracción y fabricación de carbón</t>
  </si>
  <si>
    <t>Extracción de miel e Inversion en colmenas</t>
  </si>
  <si>
    <t>Ingreso Anual</t>
  </si>
  <si>
    <t>40 cm de Diámetro - 0.164 m^3 por arbol (Felker et Al, pag. 273)</t>
  </si>
  <si>
    <t>Precio por metro cúbico $12,717 MXN. 1m^3= 423.90 PT, el PT de mezquite se cotiza en ~$30 MXN.</t>
  </si>
  <si>
    <t>FLUJO DE EFECTIVO</t>
  </si>
  <si>
    <t>Saldo</t>
  </si>
  <si>
    <t>Costo Capital</t>
  </si>
  <si>
    <t>Valor Presente Neto</t>
  </si>
  <si>
    <t>Suma Valor Presente Flujos (ingresos)</t>
  </si>
  <si>
    <t>Suma Valor Presente Flujos (egresos)</t>
  </si>
  <si>
    <t>Tasa Interna de Retorno (TIR)</t>
  </si>
  <si>
    <t>Saldo a Valor Presente</t>
  </si>
  <si>
    <t>BALANCE TOTAL</t>
  </si>
  <si>
    <t>Subtotal egresos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</si>
</sst>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0.0%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trike/>
      <sz val="11"/>
      <color theme="1"/>
      <name val="Calibri"/>
      <family val="2"/>
      <scheme val="minor"/>
    </font>
    <font>
      <strike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b/>
      <sz val="8"/>
      <color indexed="81"/>
      <name val="Tahoma"/>
      <family val="2"/>
    </font>
    <font>
      <sz val="8"/>
      <color theme="1"/>
      <name val="Calibri"/>
      <family val="2"/>
      <scheme val="minor"/>
    </font>
    <font>
      <sz val="8"/>
      <color theme="0" tint="-0.499984740745262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trike/>
      <sz val="8"/>
      <color theme="1"/>
      <name val="Calibri"/>
      <family val="2"/>
      <scheme val="minor"/>
    </font>
    <font>
      <strike/>
      <sz val="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18">
    <xf numFmtId="0" fontId="0" fillId="0" borderId="0" xfId="0"/>
    <xf numFmtId="0" fontId="0" fillId="0" borderId="1" xfId="0" applyBorder="1"/>
    <xf numFmtId="44" fontId="0" fillId="0" borderId="0" xfId="1" applyFont="1"/>
    <xf numFmtId="44" fontId="0" fillId="0" borderId="1" xfId="1" applyFont="1" applyBorder="1"/>
    <xf numFmtId="44" fontId="0" fillId="0" borderId="0" xfId="0" applyNumberFormat="1"/>
    <xf numFmtId="0" fontId="0" fillId="0" borderId="0" xfId="0" applyBorder="1"/>
    <xf numFmtId="44" fontId="2" fillId="0" borderId="0" xfId="1" applyFont="1"/>
    <xf numFmtId="44" fontId="2" fillId="0" borderId="0" xfId="0" applyNumberFormat="1" applyFont="1"/>
    <xf numFmtId="8" fontId="0" fillId="0" borderId="0" xfId="0" applyNumberFormat="1"/>
    <xf numFmtId="0" fontId="2" fillId="0" borderId="0" xfId="0" applyFont="1"/>
    <xf numFmtId="0" fontId="2" fillId="0" borderId="0" xfId="0" applyFont="1" applyBorder="1"/>
    <xf numFmtId="0" fontId="3" fillId="0" borderId="0" xfId="0" applyFont="1" applyBorder="1"/>
    <xf numFmtId="0" fontId="0" fillId="0" borderId="0" xfId="0" applyFill="1" applyBorder="1" applyAlignment="1">
      <alignment horizontal="center"/>
    </xf>
    <xf numFmtId="0" fontId="0" fillId="0" borderId="0" xfId="0" applyFill="1" applyBorder="1"/>
    <xf numFmtId="44" fontId="0" fillId="0" borderId="0" xfId="1" applyFont="1" applyFill="1" applyBorder="1"/>
    <xf numFmtId="44" fontId="0" fillId="0" borderId="0" xfId="0" applyNumberFormat="1" applyFill="1" applyBorder="1"/>
    <xf numFmtId="43" fontId="0" fillId="0" borderId="0" xfId="2" applyFont="1"/>
    <xf numFmtId="0" fontId="6" fillId="0" borderId="0" xfId="0" applyFont="1"/>
    <xf numFmtId="8" fontId="6" fillId="0" borderId="0" xfId="0" applyNumberFormat="1" applyFont="1"/>
    <xf numFmtId="9" fontId="6" fillId="0" borderId="0" xfId="0" applyNumberFormat="1" applyFont="1"/>
    <xf numFmtId="9" fontId="0" fillId="0" borderId="0" xfId="0" applyNumberFormat="1" applyFill="1"/>
    <xf numFmtId="44" fontId="0" fillId="0" borderId="0" xfId="1" applyFont="1" applyFill="1"/>
    <xf numFmtId="44" fontId="0" fillId="3" borderId="0" xfId="1" applyFont="1" applyFill="1"/>
    <xf numFmtId="44" fontId="0" fillId="2" borderId="0" xfId="1" applyFont="1" applyFill="1"/>
    <xf numFmtId="44" fontId="0" fillId="0" borderId="1" xfId="1" applyFont="1" applyFill="1" applyBorder="1"/>
    <xf numFmtId="44" fontId="0" fillId="3" borderId="1" xfId="1" applyFont="1" applyFill="1" applyBorder="1"/>
    <xf numFmtId="44" fontId="0" fillId="2" borderId="1" xfId="1" applyFont="1" applyFill="1" applyBorder="1"/>
    <xf numFmtId="44" fontId="0" fillId="0" borderId="1" xfId="0" applyNumberFormat="1" applyBorder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44" fontId="0" fillId="3" borderId="0" xfId="1" applyFont="1" applyFill="1" applyBorder="1"/>
    <xf numFmtId="44" fontId="0" fillId="0" borderId="0" xfId="1" applyFont="1" applyBorder="1"/>
    <xf numFmtId="44" fontId="0" fillId="2" borderId="0" xfId="1" applyFont="1" applyFill="1" applyBorder="1"/>
    <xf numFmtId="0" fontId="0" fillId="0" borderId="2" xfId="0" applyBorder="1" applyAlignment="1">
      <alignment horizontal="center"/>
    </xf>
    <xf numFmtId="0" fontId="0" fillId="0" borderId="2" xfId="0" applyBorder="1"/>
    <xf numFmtId="44" fontId="0" fillId="0" borderId="2" xfId="1" applyFont="1" applyFill="1" applyBorder="1"/>
    <xf numFmtId="44" fontId="0" fillId="3" borderId="2" xfId="1" applyFont="1" applyFill="1" applyBorder="1"/>
    <xf numFmtId="44" fontId="0" fillId="0" borderId="2" xfId="1" applyFont="1" applyBorder="1"/>
    <xf numFmtId="44" fontId="0" fillId="2" borderId="2" xfId="1" applyFont="1" applyFill="1" applyBorder="1"/>
    <xf numFmtId="8" fontId="0" fillId="0" borderId="0" xfId="0" applyNumberFormat="1" applyBorder="1"/>
    <xf numFmtId="0" fontId="7" fillId="0" borderId="0" xfId="0" applyFont="1" applyBorder="1"/>
    <xf numFmtId="0" fontId="0" fillId="0" borderId="3" xfId="0" applyBorder="1" applyAlignment="1">
      <alignment horizontal="center"/>
    </xf>
    <xf numFmtId="0" fontId="0" fillId="0" borderId="3" xfId="0" applyBorder="1"/>
    <xf numFmtId="0" fontId="2" fillId="0" borderId="3" xfId="0" applyFont="1" applyFill="1" applyBorder="1"/>
    <xf numFmtId="44" fontId="9" fillId="0" borderId="1" xfId="1" applyFont="1" applyBorder="1"/>
    <xf numFmtId="8" fontId="2" fillId="4" borderId="0" xfId="1" applyNumberFormat="1" applyFont="1" applyFill="1"/>
    <xf numFmtId="0" fontId="9" fillId="0" borderId="1" xfId="0" applyFont="1" applyBorder="1"/>
    <xf numFmtId="44" fontId="9" fillId="0" borderId="0" xfId="0" applyNumberFormat="1" applyFont="1"/>
    <xf numFmtId="164" fontId="2" fillId="4" borderId="0" xfId="0" applyNumberFormat="1" applyFont="1" applyFill="1"/>
    <xf numFmtId="0" fontId="11" fillId="0" borderId="0" xfId="0" applyFont="1" applyBorder="1" applyAlignment="1">
      <alignment horizontal="center"/>
    </xf>
    <xf numFmtId="0" fontId="11" fillId="0" borderId="0" xfId="0" applyFont="1" applyBorder="1"/>
    <xf numFmtId="44" fontId="11" fillId="0" borderId="0" xfId="1" applyFont="1" applyFill="1" applyBorder="1"/>
    <xf numFmtId="44" fontId="11" fillId="3" borderId="0" xfId="1" applyFont="1" applyFill="1" applyBorder="1"/>
    <xf numFmtId="44" fontId="11" fillId="0" borderId="0" xfId="1" applyFont="1" applyBorder="1"/>
    <xf numFmtId="44" fontId="11" fillId="2" borderId="0" xfId="1" applyFont="1" applyFill="1" applyBorder="1"/>
    <xf numFmtId="0" fontId="11" fillId="0" borderId="0" xfId="0" applyFont="1"/>
    <xf numFmtId="0" fontId="11" fillId="0" borderId="1" xfId="0" applyFont="1" applyBorder="1" applyAlignment="1">
      <alignment horizontal="center"/>
    </xf>
    <xf numFmtId="0" fontId="11" fillId="0" borderId="1" xfId="0" applyFont="1" applyBorder="1"/>
    <xf numFmtId="44" fontId="11" fillId="0" borderId="1" xfId="1" applyFont="1" applyFill="1" applyBorder="1"/>
    <xf numFmtId="44" fontId="11" fillId="3" borderId="1" xfId="1" applyFont="1" applyFill="1" applyBorder="1"/>
    <xf numFmtId="44" fontId="11" fillId="2" borderId="1" xfId="1" applyFont="1" applyFill="1" applyBorder="1"/>
    <xf numFmtId="44" fontId="11" fillId="0" borderId="1" xfId="1" applyFont="1" applyBorder="1"/>
    <xf numFmtId="0" fontId="11" fillId="0" borderId="2" xfId="0" applyFont="1" applyBorder="1" applyAlignment="1">
      <alignment horizontal="center"/>
    </xf>
    <xf numFmtId="0" fontId="11" fillId="0" borderId="2" xfId="0" applyFont="1" applyBorder="1"/>
    <xf numFmtId="44" fontId="11" fillId="0" borderId="2" xfId="1" applyFont="1" applyFill="1" applyBorder="1"/>
    <xf numFmtId="44" fontId="11" fillId="3" borderId="2" xfId="1" applyFont="1" applyFill="1" applyBorder="1"/>
    <xf numFmtId="44" fontId="11" fillId="2" borderId="2" xfId="1" applyFont="1" applyFill="1" applyBorder="1"/>
    <xf numFmtId="44" fontId="11" fillId="0" borderId="2" xfId="1" applyFont="1" applyBorder="1"/>
    <xf numFmtId="8" fontId="11" fillId="0" borderId="0" xfId="0" applyNumberFormat="1" applyFont="1" applyBorder="1"/>
    <xf numFmtId="0" fontId="12" fillId="0" borderId="1" xfId="0" applyFont="1" applyBorder="1"/>
    <xf numFmtId="44" fontId="12" fillId="0" borderId="0" xfId="0" applyNumberFormat="1" applyFont="1"/>
    <xf numFmtId="44" fontId="12" fillId="0" borderId="1" xfId="1" applyFont="1" applyBorder="1"/>
    <xf numFmtId="0" fontId="11" fillId="0" borderId="0" xfId="0" applyFont="1" applyAlignment="1">
      <alignment horizontal="center"/>
    </xf>
    <xf numFmtId="44" fontId="11" fillId="0" borderId="0" xfId="1" applyFont="1" applyFill="1"/>
    <xf numFmtId="44" fontId="11" fillId="3" borderId="0" xfId="1" applyFont="1" applyFill="1"/>
    <xf numFmtId="44" fontId="11" fillId="2" borderId="0" xfId="1" applyFont="1" applyFill="1"/>
    <xf numFmtId="44" fontId="11" fillId="0" borderId="0" xfId="1" applyFont="1"/>
    <xf numFmtId="44" fontId="13" fillId="0" borderId="0" xfId="1" applyFont="1"/>
    <xf numFmtId="0" fontId="11" fillId="0" borderId="0" xfId="0" applyFont="1" applyFill="1" applyBorder="1"/>
    <xf numFmtId="44" fontId="11" fillId="0" borderId="0" xfId="0" applyNumberFormat="1" applyFont="1"/>
    <xf numFmtId="44" fontId="11" fillId="0" borderId="0" xfId="0" applyNumberFormat="1" applyFont="1" applyFill="1" applyBorder="1"/>
    <xf numFmtId="44" fontId="13" fillId="0" borderId="0" xfId="0" applyNumberFormat="1" applyFont="1"/>
    <xf numFmtId="0" fontId="11" fillId="0" borderId="0" xfId="0" applyFont="1" applyBorder="1" applyAlignment="1">
      <alignment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3" xfId="0" applyFont="1" applyBorder="1" applyAlignment="1">
      <alignment vertical="center" wrapText="1"/>
    </xf>
    <xf numFmtId="0" fontId="13" fillId="0" borderId="3" xfId="0" applyFont="1" applyFill="1" applyBorder="1" applyAlignment="1">
      <alignment vertical="center" wrapText="1"/>
    </xf>
    <xf numFmtId="0" fontId="14" fillId="0" borderId="0" xfId="0" applyFont="1"/>
    <xf numFmtId="0" fontId="15" fillId="0" borderId="0" xfId="0" applyFont="1" applyBorder="1"/>
    <xf numFmtId="8" fontId="14" fillId="0" borderId="0" xfId="0" applyNumberFormat="1" applyFont="1"/>
    <xf numFmtId="9" fontId="14" fillId="0" borderId="0" xfId="0" applyNumberFormat="1" applyFont="1"/>
    <xf numFmtId="9" fontId="11" fillId="0" borderId="0" xfId="0" applyNumberFormat="1" applyFont="1" applyFill="1"/>
    <xf numFmtId="0" fontId="13" fillId="0" borderId="0" xfId="0" applyFont="1"/>
    <xf numFmtId="43" fontId="11" fillId="0" borderId="0" xfId="2" applyFont="1"/>
    <xf numFmtId="8" fontId="11" fillId="0" borderId="0" xfId="0" applyNumberFormat="1" applyFont="1"/>
    <xf numFmtId="44" fontId="11" fillId="0" borderId="1" xfId="0" applyNumberFormat="1" applyFont="1" applyBorder="1"/>
    <xf numFmtId="8" fontId="13" fillId="4" borderId="0" xfId="1" applyNumberFormat="1" applyFont="1" applyFill="1"/>
    <xf numFmtId="164" fontId="13" fillId="4" borderId="0" xfId="0" applyNumberFormat="1" applyFont="1" applyFill="1"/>
    <xf numFmtId="0" fontId="2" fillId="5" borderId="0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8" fillId="0" borderId="0" xfId="0" applyFont="1" applyFill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5" borderId="0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13" fillId="0" borderId="0" xfId="0" applyFont="1" applyAlignment="1">
      <alignment horizontal="center"/>
    </xf>
    <xf numFmtId="0" fontId="13" fillId="0" borderId="0" xfId="0" applyFont="1" applyFill="1" applyBorder="1" applyAlignment="1">
      <alignment horizontal="center" vertical="center" wrapText="1"/>
    </xf>
    <xf numFmtId="0" fontId="13" fillId="3" borderId="0" xfId="0" applyFont="1" applyFill="1" applyBorder="1" applyAlignment="1">
      <alignment horizontal="center" vertical="center" wrapText="1"/>
    </xf>
    <xf numFmtId="0" fontId="13" fillId="3" borderId="3" xfId="0" applyFont="1" applyFill="1" applyBorder="1" applyAlignment="1">
      <alignment horizontal="center" vertical="center" wrapText="1"/>
    </xf>
    <xf numFmtId="0" fontId="13" fillId="2" borderId="0" xfId="0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center" wrapText="1"/>
    </xf>
    <xf numFmtId="0" fontId="13" fillId="5" borderId="0" xfId="0" applyFont="1" applyFill="1" applyBorder="1" applyAlignment="1">
      <alignment horizontal="center" vertical="center" wrapText="1"/>
    </xf>
    <xf numFmtId="0" fontId="13" fillId="5" borderId="3" xfId="0" applyFont="1" applyFill="1" applyBorder="1" applyAlignment="1">
      <alignment horizontal="center" vertical="center" wrapText="1"/>
    </xf>
  </cellXfs>
  <cellStyles count="3">
    <cellStyle name="Comma" xfId="2" builtinId="3"/>
    <cellStyle name="Currency" xfId="1" builtinId="4"/>
    <cellStyle name="Normal" xfId="0" builtinId="0"/>
  </cellStyles>
  <dxfs count="4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152"/>
  <sheetViews>
    <sheetView showGridLines="0" tabSelected="1" zoomScale="85" zoomScaleNormal="85" workbookViewId="0"/>
  </sheetViews>
  <sheetFormatPr defaultColWidth="9.140625" defaultRowHeight="15" x14ac:dyDescent="0.25"/>
  <cols>
    <col min="1" max="1" width="16.140625" customWidth="1"/>
    <col min="2" max="2" width="16.140625" style="29" customWidth="1"/>
    <col min="3" max="3" width="50.7109375" customWidth="1"/>
    <col min="4" max="6" width="18.28515625" customWidth="1"/>
    <col min="7" max="7" width="2.42578125" style="13" customWidth="1"/>
    <col min="8" max="8" width="18.28515625" customWidth="1"/>
    <col min="9" max="9" width="2.140625" style="5" customWidth="1"/>
    <col min="10" max="10" width="18.28515625" customWidth="1"/>
    <col min="11" max="11" width="2.140625" style="5" customWidth="1"/>
    <col min="12" max="12" width="18.28515625" customWidth="1"/>
    <col min="13" max="13" width="13.28515625" bestFit="1" customWidth="1"/>
    <col min="14" max="14" width="13.28515625" customWidth="1"/>
  </cols>
  <sheetData>
    <row r="1" spans="1:13" x14ac:dyDescent="0.25">
      <c r="A1" s="9" t="s">
        <v>35</v>
      </c>
      <c r="B1"/>
    </row>
    <row r="2" spans="1:13" x14ac:dyDescent="0.25">
      <c r="A2" s="10" t="s">
        <v>33</v>
      </c>
      <c r="B2" s="5"/>
      <c r="C2" s="5"/>
    </row>
    <row r="3" spans="1:13" x14ac:dyDescent="0.25">
      <c r="A3" s="5" t="s">
        <v>36</v>
      </c>
      <c r="B3" s="5"/>
      <c r="C3" s="5"/>
    </row>
    <row r="4" spans="1:13" x14ac:dyDescent="0.25">
      <c r="A4" s="5" t="s">
        <v>44</v>
      </c>
      <c r="B4" s="5"/>
      <c r="C4" s="5"/>
    </row>
    <row r="5" spans="1:13" x14ac:dyDescent="0.25">
      <c r="A5" s="5" t="s">
        <v>32</v>
      </c>
      <c r="B5" s="5"/>
      <c r="C5" s="5"/>
    </row>
    <row r="6" spans="1:13" x14ac:dyDescent="0.25">
      <c r="A6" s="5" t="s">
        <v>10</v>
      </c>
      <c r="B6" s="5"/>
      <c r="C6" s="5"/>
    </row>
    <row r="7" spans="1:13" x14ac:dyDescent="0.25">
      <c r="A7" s="5" t="s">
        <v>31</v>
      </c>
      <c r="B7" s="5"/>
      <c r="C7" s="5"/>
    </row>
    <row r="8" spans="1:13" x14ac:dyDescent="0.25">
      <c r="A8" s="10" t="s">
        <v>34</v>
      </c>
      <c r="B8" s="5"/>
      <c r="C8" s="5"/>
    </row>
    <row r="9" spans="1:13" x14ac:dyDescent="0.25">
      <c r="A9" s="5" t="s">
        <v>45</v>
      </c>
      <c r="B9" s="5"/>
      <c r="C9" s="5"/>
    </row>
    <row r="10" spans="1:13" x14ac:dyDescent="0.25">
      <c r="A10" s="5" t="s">
        <v>18</v>
      </c>
      <c r="B10" s="5"/>
      <c r="C10" s="5"/>
    </row>
    <row r="11" spans="1:13" x14ac:dyDescent="0.25">
      <c r="A11" s="5"/>
      <c r="B11" s="5"/>
      <c r="C11" s="5"/>
    </row>
    <row r="12" spans="1:13" ht="21" x14ac:dyDescent="0.35">
      <c r="A12" s="11" t="s">
        <v>19</v>
      </c>
      <c r="B12" s="5"/>
      <c r="C12" s="5"/>
      <c r="D12" s="102" t="s">
        <v>46</v>
      </c>
      <c r="E12" s="102"/>
      <c r="F12" s="102"/>
      <c r="G12" s="102"/>
      <c r="H12" s="102"/>
      <c r="I12" s="102"/>
      <c r="J12" s="102"/>
      <c r="K12" s="102"/>
      <c r="L12" s="102"/>
    </row>
    <row r="13" spans="1:13" x14ac:dyDescent="0.25">
      <c r="A13" s="5"/>
      <c r="B13" s="5"/>
      <c r="C13" s="5"/>
      <c r="D13" s="103" t="s">
        <v>5</v>
      </c>
      <c r="E13" s="103"/>
      <c r="F13" s="103"/>
      <c r="G13" s="12"/>
      <c r="H13" s="108" t="s">
        <v>30</v>
      </c>
      <c r="J13" s="104" t="s">
        <v>43</v>
      </c>
      <c r="L13" s="106" t="s">
        <v>47</v>
      </c>
      <c r="M13" s="99" t="s">
        <v>53</v>
      </c>
    </row>
    <row r="14" spans="1:13" ht="34.5" customHeight="1" thickBot="1" x14ac:dyDescent="0.3">
      <c r="A14" s="42" t="s">
        <v>0</v>
      </c>
      <c r="B14" s="42" t="s">
        <v>1</v>
      </c>
      <c r="C14" s="43" t="s">
        <v>2</v>
      </c>
      <c r="D14" s="44" t="s">
        <v>14</v>
      </c>
      <c r="E14" s="44" t="s">
        <v>3</v>
      </c>
      <c r="F14" s="44" t="s">
        <v>4</v>
      </c>
      <c r="G14" s="44"/>
      <c r="H14" s="109"/>
      <c r="J14" s="105"/>
      <c r="L14" s="107"/>
      <c r="M14" s="100"/>
    </row>
    <row r="15" spans="1:13" x14ac:dyDescent="0.25">
      <c r="A15" s="30">
        <v>1</v>
      </c>
      <c r="B15" s="30">
        <v>-1</v>
      </c>
      <c r="C15" s="5" t="s">
        <v>6</v>
      </c>
      <c r="D15" s="14">
        <v>4000</v>
      </c>
      <c r="E15" s="14">
        <v>200</v>
      </c>
      <c r="F15" s="14"/>
      <c r="G15" s="14"/>
      <c r="H15" s="31"/>
      <c r="I15" s="32"/>
      <c r="J15" s="33"/>
      <c r="K15" s="32"/>
      <c r="L15" s="32"/>
      <c r="M15" s="5"/>
    </row>
    <row r="16" spans="1:13" x14ac:dyDescent="0.25">
      <c r="A16" s="30"/>
      <c r="B16" s="30"/>
      <c r="C16" s="5" t="s">
        <v>7</v>
      </c>
      <c r="D16" s="14"/>
      <c r="E16" s="14">
        <v>200</v>
      </c>
      <c r="F16" s="14">
        <v>200</v>
      </c>
      <c r="G16" s="14"/>
      <c r="H16" s="31">
        <f>+SUM(D15:F16)</f>
        <v>4600</v>
      </c>
      <c r="I16" s="32"/>
      <c r="J16" s="33"/>
      <c r="K16" s="32"/>
      <c r="L16" s="32">
        <f>+J16-H16</f>
        <v>-4600</v>
      </c>
      <c r="M16" s="32">
        <v>-4600</v>
      </c>
    </row>
    <row r="17" spans="1:13" x14ac:dyDescent="0.25">
      <c r="A17" s="28"/>
      <c r="B17" s="28"/>
      <c r="C17" s="1"/>
      <c r="D17" s="24"/>
      <c r="E17" s="24"/>
      <c r="F17" s="24"/>
      <c r="G17" s="24"/>
      <c r="H17" s="25"/>
      <c r="I17" s="32"/>
      <c r="J17" s="26"/>
      <c r="K17" s="32"/>
      <c r="L17" s="3"/>
      <c r="M17" s="1"/>
    </row>
    <row r="18" spans="1:13" x14ac:dyDescent="0.25">
      <c r="A18" s="34">
        <v>2</v>
      </c>
      <c r="B18" s="34">
        <v>0</v>
      </c>
      <c r="C18" s="35" t="s">
        <v>8</v>
      </c>
      <c r="D18" s="36"/>
      <c r="E18" s="36">
        <v>600</v>
      </c>
      <c r="F18" s="36"/>
      <c r="G18" s="36"/>
      <c r="H18" s="37"/>
      <c r="I18" s="32"/>
      <c r="J18" s="39"/>
      <c r="K18" s="32"/>
      <c r="L18" s="38"/>
      <c r="M18" s="35"/>
    </row>
    <row r="19" spans="1:13" x14ac:dyDescent="0.25">
      <c r="A19" s="30"/>
      <c r="B19" s="30"/>
      <c r="C19" s="5" t="s">
        <v>9</v>
      </c>
      <c r="D19" s="14"/>
      <c r="E19" s="14">
        <v>600</v>
      </c>
      <c r="F19" s="14"/>
      <c r="G19" s="14"/>
      <c r="H19" s="31">
        <f>+SUM(D18:F19)</f>
        <v>1200</v>
      </c>
      <c r="I19" s="32"/>
      <c r="J19" s="33"/>
      <c r="K19" s="32"/>
      <c r="L19" s="32">
        <f>+J19-H19</f>
        <v>-1200</v>
      </c>
      <c r="M19" s="40">
        <f>PV(0.2,1,,1200)</f>
        <v>-1000</v>
      </c>
    </row>
    <row r="20" spans="1:13" x14ac:dyDescent="0.25">
      <c r="A20" s="30"/>
      <c r="B20" s="30"/>
      <c r="C20" s="5"/>
      <c r="D20" s="14"/>
      <c r="E20" s="14"/>
      <c r="F20" s="14"/>
      <c r="G20" s="14"/>
      <c r="H20" s="31"/>
      <c r="I20" s="32"/>
      <c r="J20" s="33"/>
      <c r="K20" s="32"/>
      <c r="L20" s="32"/>
      <c r="M20" s="5"/>
    </row>
    <row r="21" spans="1:13" x14ac:dyDescent="0.25">
      <c r="A21" s="30"/>
      <c r="B21" s="30"/>
      <c r="C21" s="5" t="s">
        <v>11</v>
      </c>
      <c r="D21" s="14"/>
      <c r="E21" s="14">
        <v>2000</v>
      </c>
      <c r="F21" s="14">
        <f>25*100</f>
        <v>2500</v>
      </c>
      <c r="G21" s="14"/>
      <c r="H21" s="31"/>
      <c r="I21" s="32"/>
      <c r="J21" s="33"/>
      <c r="K21" s="32"/>
      <c r="L21" s="32"/>
      <c r="M21" s="5"/>
    </row>
    <row r="22" spans="1:13" x14ac:dyDescent="0.25">
      <c r="A22" s="30"/>
      <c r="B22" s="30"/>
      <c r="C22" s="5" t="s">
        <v>12</v>
      </c>
      <c r="D22" s="14"/>
      <c r="E22" s="14">
        <v>300</v>
      </c>
      <c r="F22" s="14">
        <v>300</v>
      </c>
      <c r="G22" s="14"/>
      <c r="H22" s="31"/>
      <c r="I22" s="32"/>
      <c r="J22" s="33"/>
      <c r="K22" s="32"/>
      <c r="L22" s="32"/>
      <c r="M22" s="5"/>
    </row>
    <row r="23" spans="1:13" x14ac:dyDescent="0.25">
      <c r="A23" s="30"/>
      <c r="B23" s="30"/>
      <c r="C23" s="5" t="s">
        <v>13</v>
      </c>
      <c r="D23" s="14"/>
      <c r="E23" s="14">
        <v>400</v>
      </c>
      <c r="F23" s="14"/>
      <c r="G23" s="14"/>
      <c r="H23" s="31">
        <f>+SUM(D21:F23)</f>
        <v>5500</v>
      </c>
      <c r="I23" s="32"/>
      <c r="J23" s="33"/>
      <c r="K23" s="32"/>
      <c r="L23" s="32">
        <f>+J23-H23</f>
        <v>-5500</v>
      </c>
      <c r="M23" s="40">
        <f>PV(0.2,2,,5500)</f>
        <v>-3819.4444444444448</v>
      </c>
    </row>
    <row r="24" spans="1:13" x14ac:dyDescent="0.25">
      <c r="A24" s="28"/>
      <c r="B24" s="28"/>
      <c r="C24" s="1"/>
      <c r="D24" s="24"/>
      <c r="E24" s="24"/>
      <c r="F24" s="24"/>
      <c r="G24" s="24"/>
      <c r="H24" s="25"/>
      <c r="I24" s="32"/>
      <c r="J24" s="26"/>
      <c r="K24" s="32"/>
      <c r="L24" s="3"/>
      <c r="M24" s="1"/>
    </row>
    <row r="25" spans="1:13" x14ac:dyDescent="0.25">
      <c r="A25" s="34">
        <v>3</v>
      </c>
      <c r="B25" s="34">
        <v>1</v>
      </c>
      <c r="C25" s="35" t="s">
        <v>15</v>
      </c>
      <c r="D25" s="36"/>
      <c r="E25" s="36">
        <v>200</v>
      </c>
      <c r="F25" s="36">
        <v>250</v>
      </c>
      <c r="G25" s="36"/>
      <c r="H25" s="37"/>
      <c r="I25" s="32"/>
      <c r="J25" s="39"/>
      <c r="K25" s="32"/>
      <c r="L25" s="38"/>
      <c r="M25" s="35"/>
    </row>
    <row r="26" spans="1:13" x14ac:dyDescent="0.25">
      <c r="A26" s="30"/>
      <c r="B26" s="30"/>
      <c r="C26" s="5" t="s">
        <v>16</v>
      </c>
      <c r="D26" s="14"/>
      <c r="E26" s="14">
        <v>300</v>
      </c>
      <c r="F26" s="14">
        <v>300</v>
      </c>
      <c r="G26" s="14"/>
      <c r="H26" s="31"/>
      <c r="I26" s="32"/>
      <c r="J26" s="33"/>
      <c r="K26" s="32"/>
      <c r="L26" s="32"/>
      <c r="M26" s="5"/>
    </row>
    <row r="27" spans="1:13" x14ac:dyDescent="0.25">
      <c r="A27" s="30"/>
      <c r="B27" s="30"/>
      <c r="C27" s="5" t="s">
        <v>38</v>
      </c>
      <c r="D27" s="14"/>
      <c r="E27" s="14">
        <v>1000</v>
      </c>
      <c r="F27" s="14">
        <v>200</v>
      </c>
      <c r="G27" s="14"/>
      <c r="H27" s="31"/>
      <c r="I27" s="32"/>
      <c r="J27" s="33"/>
      <c r="K27" s="32"/>
      <c r="L27" s="32"/>
      <c r="M27" s="5"/>
    </row>
    <row r="28" spans="1:13" x14ac:dyDescent="0.25">
      <c r="A28" s="30"/>
      <c r="B28" s="30"/>
      <c r="C28" s="5" t="s">
        <v>13</v>
      </c>
      <c r="D28" s="14"/>
      <c r="E28" s="14">
        <v>400</v>
      </c>
      <c r="F28" s="14"/>
      <c r="G28" s="14"/>
      <c r="H28" s="31"/>
      <c r="I28" s="32"/>
      <c r="J28" s="33"/>
      <c r="K28" s="32"/>
      <c r="L28" s="32"/>
      <c r="M28" s="5"/>
    </row>
    <row r="29" spans="1:13" x14ac:dyDescent="0.25">
      <c r="A29" s="30"/>
      <c r="B29" s="30"/>
      <c r="C29" s="5" t="s">
        <v>37</v>
      </c>
      <c r="D29" s="14"/>
      <c r="E29" s="14">
        <v>500</v>
      </c>
      <c r="F29" s="14">
        <v>500</v>
      </c>
      <c r="G29" s="14"/>
      <c r="H29" s="31">
        <f>+SUM(D25:F29)</f>
        <v>3650</v>
      </c>
      <c r="I29" s="32"/>
      <c r="J29" s="33"/>
      <c r="K29" s="32"/>
      <c r="L29" s="32">
        <f>+J29-H29</f>
        <v>-3650</v>
      </c>
      <c r="M29" s="40">
        <f>PV(0.2,3,,3650)</f>
        <v>-2112.2685185185187</v>
      </c>
    </row>
    <row r="30" spans="1:13" x14ac:dyDescent="0.25">
      <c r="A30" s="28"/>
      <c r="B30" s="28"/>
      <c r="C30" s="1"/>
      <c r="D30" s="24"/>
      <c r="E30" s="24"/>
      <c r="F30" s="24"/>
      <c r="G30" s="24"/>
      <c r="H30" s="25"/>
      <c r="I30" s="32"/>
      <c r="J30" s="26"/>
      <c r="K30" s="32"/>
      <c r="L30" s="3"/>
      <c r="M30" s="1"/>
    </row>
    <row r="31" spans="1:13" x14ac:dyDescent="0.25">
      <c r="A31" s="34">
        <v>4</v>
      </c>
      <c r="B31" s="34">
        <v>2</v>
      </c>
      <c r="C31" s="35" t="s">
        <v>16</v>
      </c>
      <c r="D31" s="36"/>
      <c r="E31" s="36">
        <v>300</v>
      </c>
      <c r="F31" s="36">
        <v>300</v>
      </c>
      <c r="G31" s="36"/>
      <c r="H31" s="37"/>
      <c r="I31" s="32"/>
      <c r="J31" s="39"/>
      <c r="K31" s="32"/>
      <c r="L31" s="38"/>
      <c r="M31" s="35"/>
    </row>
    <row r="32" spans="1:13" x14ac:dyDescent="0.25">
      <c r="A32" s="30"/>
      <c r="B32" s="30"/>
      <c r="C32" s="5" t="s">
        <v>38</v>
      </c>
      <c r="D32" s="14"/>
      <c r="E32" s="14"/>
      <c r="F32" s="14"/>
      <c r="G32" s="14"/>
      <c r="H32" s="31"/>
      <c r="I32" s="32"/>
      <c r="J32" s="33"/>
      <c r="K32" s="32"/>
      <c r="L32" s="32"/>
      <c r="M32" s="5"/>
    </row>
    <row r="33" spans="1:13" x14ac:dyDescent="0.25">
      <c r="A33" s="30"/>
      <c r="B33" s="30"/>
      <c r="C33" s="5" t="s">
        <v>27</v>
      </c>
      <c r="D33" s="14"/>
      <c r="E33" s="14">
        <v>500</v>
      </c>
      <c r="F33" s="14">
        <v>500</v>
      </c>
      <c r="G33" s="14"/>
      <c r="H33" s="31">
        <f>+SUM(E31:F33)</f>
        <v>1600</v>
      </c>
      <c r="I33" s="32"/>
      <c r="J33" s="33"/>
      <c r="K33" s="32"/>
      <c r="L33" s="32">
        <f>+J33-H33</f>
        <v>-1600</v>
      </c>
      <c r="M33" s="40">
        <f>PV(0.2,4,,1600)</f>
        <v>-771.60493827160496</v>
      </c>
    </row>
    <row r="34" spans="1:13" x14ac:dyDescent="0.25">
      <c r="A34" s="28"/>
      <c r="B34" s="28"/>
      <c r="C34" s="1"/>
      <c r="D34" s="24"/>
      <c r="E34" s="24"/>
      <c r="F34" s="24"/>
      <c r="G34" s="24"/>
      <c r="H34" s="25"/>
      <c r="I34" s="32"/>
      <c r="J34" s="26"/>
      <c r="K34" s="32"/>
      <c r="L34" s="3"/>
      <c r="M34" s="1"/>
    </row>
    <row r="35" spans="1:13" x14ac:dyDescent="0.25">
      <c r="A35" s="34">
        <v>5</v>
      </c>
      <c r="B35" s="34">
        <v>3</v>
      </c>
      <c r="C35" s="35" t="s">
        <v>16</v>
      </c>
      <c r="D35" s="36"/>
      <c r="E35" s="36">
        <v>300</v>
      </c>
      <c r="F35" s="36">
        <v>300</v>
      </c>
      <c r="G35" s="36"/>
      <c r="H35" s="37"/>
      <c r="I35" s="32"/>
      <c r="J35" s="39"/>
      <c r="K35" s="32"/>
      <c r="L35" s="38"/>
      <c r="M35" s="35"/>
    </row>
    <row r="36" spans="1:13" x14ac:dyDescent="0.25">
      <c r="A36" s="30"/>
      <c r="B36" s="30"/>
      <c r="C36" s="5" t="s">
        <v>17</v>
      </c>
      <c r="D36" s="14"/>
      <c r="E36" s="14">
        <v>1000</v>
      </c>
      <c r="F36" s="14">
        <v>200</v>
      </c>
      <c r="G36" s="14"/>
      <c r="H36" s="31"/>
      <c r="I36" s="32"/>
      <c r="J36" s="33"/>
      <c r="K36" s="32"/>
      <c r="L36" s="32"/>
      <c r="M36" s="5"/>
    </row>
    <row r="37" spans="1:13" x14ac:dyDescent="0.25">
      <c r="A37" s="30"/>
      <c r="B37" s="30"/>
      <c r="C37" s="5" t="s">
        <v>27</v>
      </c>
      <c r="D37" s="14"/>
      <c r="E37" s="14">
        <v>500</v>
      </c>
      <c r="F37" s="14">
        <v>500</v>
      </c>
      <c r="G37" s="14"/>
      <c r="H37" s="31"/>
      <c r="I37" s="32"/>
      <c r="J37" s="33"/>
      <c r="K37" s="32"/>
      <c r="L37" s="32"/>
      <c r="M37" s="5"/>
    </row>
    <row r="38" spans="1:13" x14ac:dyDescent="0.25">
      <c r="A38" s="30"/>
      <c r="B38" s="30"/>
      <c r="C38" s="5" t="s">
        <v>40</v>
      </c>
      <c r="D38" s="14"/>
      <c r="E38" s="14"/>
      <c r="F38" s="14">
        <v>6000</v>
      </c>
      <c r="G38" s="14"/>
      <c r="H38" s="31"/>
      <c r="I38" s="32"/>
      <c r="J38" s="33"/>
      <c r="K38" s="32"/>
      <c r="L38" s="32"/>
      <c r="M38" s="5"/>
    </row>
    <row r="39" spans="1:13" x14ac:dyDescent="0.25">
      <c r="A39" s="30"/>
      <c r="B39" s="30"/>
      <c r="C39" s="5" t="s">
        <v>39</v>
      </c>
      <c r="D39" s="14"/>
      <c r="E39" s="14">
        <f>10*100</f>
        <v>1000</v>
      </c>
      <c r="F39" s="14">
        <v>300</v>
      </c>
      <c r="G39" s="14"/>
      <c r="H39" s="31"/>
      <c r="I39" s="32"/>
      <c r="J39" s="33"/>
      <c r="K39" s="32"/>
      <c r="L39" s="32"/>
      <c r="M39" s="5"/>
    </row>
    <row r="40" spans="1:13" x14ac:dyDescent="0.25">
      <c r="A40" s="30"/>
      <c r="B40" s="30"/>
      <c r="C40" s="5" t="s">
        <v>25</v>
      </c>
      <c r="D40" s="14"/>
      <c r="E40" s="14">
        <f>7*50</f>
        <v>350</v>
      </c>
      <c r="F40" s="14">
        <v>0</v>
      </c>
      <c r="G40" s="14"/>
      <c r="H40" s="31"/>
      <c r="I40" s="32"/>
      <c r="J40" s="33"/>
      <c r="K40" s="32"/>
      <c r="L40" s="32"/>
      <c r="M40" s="5"/>
    </row>
    <row r="41" spans="1:13" x14ac:dyDescent="0.25">
      <c r="A41" s="30"/>
      <c r="B41" s="30"/>
      <c r="C41" s="5" t="s">
        <v>41</v>
      </c>
      <c r="D41" s="14"/>
      <c r="E41" s="14">
        <v>800</v>
      </c>
      <c r="F41" s="14"/>
      <c r="G41" s="14"/>
      <c r="H41" s="31"/>
      <c r="I41" s="32"/>
      <c r="J41" s="33"/>
      <c r="K41" s="32"/>
      <c r="L41" s="32"/>
      <c r="M41" s="5"/>
    </row>
    <row r="42" spans="1:13" x14ac:dyDescent="0.25">
      <c r="A42" s="30"/>
      <c r="B42" s="30"/>
      <c r="C42" s="5" t="s">
        <v>42</v>
      </c>
      <c r="D42" s="14"/>
      <c r="E42" s="14">
        <f>15*100</f>
        <v>1500</v>
      </c>
      <c r="F42" s="14">
        <v>4000</v>
      </c>
      <c r="G42" s="14"/>
      <c r="H42" s="31">
        <f>+SUM(E35:F42)</f>
        <v>16750</v>
      </c>
      <c r="I42" s="32"/>
      <c r="J42" s="33">
        <f>+SUM(J44:J47)</f>
        <v>14400</v>
      </c>
      <c r="K42" s="32"/>
      <c r="L42" s="32">
        <f>+J42-H42+PV(0.2,1,,1200)</f>
        <v>-3350</v>
      </c>
      <c r="M42" s="40">
        <f>PV(0.2,5,,3350)</f>
        <v>-1346.289866255144</v>
      </c>
    </row>
    <row r="43" spans="1:13" x14ac:dyDescent="0.25">
      <c r="A43" s="30"/>
      <c r="B43" s="30"/>
      <c r="C43" s="5"/>
      <c r="D43" s="14"/>
      <c r="E43" s="14"/>
      <c r="F43" s="14"/>
      <c r="G43" s="14"/>
      <c r="H43" s="31"/>
      <c r="I43" s="32"/>
      <c r="J43" s="33"/>
      <c r="K43" s="32"/>
      <c r="L43" s="32"/>
      <c r="M43" s="5"/>
    </row>
    <row r="44" spans="1:13" x14ac:dyDescent="0.25">
      <c r="A44" s="30"/>
      <c r="B44" s="30"/>
      <c r="C44" s="5" t="s">
        <v>22</v>
      </c>
      <c r="D44" s="14"/>
      <c r="E44" s="14"/>
      <c r="F44" s="14"/>
      <c r="G44" s="14"/>
      <c r="H44" s="31"/>
      <c r="I44" s="32"/>
      <c r="J44" s="33">
        <v>3000</v>
      </c>
      <c r="K44" s="32"/>
      <c r="L44" s="32"/>
      <c r="M44" s="40"/>
    </row>
    <row r="45" spans="1:13" x14ac:dyDescent="0.25">
      <c r="A45" s="30"/>
      <c r="B45" s="30"/>
      <c r="C45" s="5" t="s">
        <v>21</v>
      </c>
      <c r="D45" s="14"/>
      <c r="E45" s="14"/>
      <c r="F45" s="14"/>
      <c r="G45" s="14"/>
      <c r="H45" s="31"/>
      <c r="I45" s="32"/>
      <c r="J45" s="33">
        <v>400</v>
      </c>
      <c r="K45" s="32"/>
      <c r="L45" s="32"/>
      <c r="M45" s="5"/>
    </row>
    <row r="46" spans="1:13" x14ac:dyDescent="0.25">
      <c r="A46" s="30"/>
      <c r="B46" s="30"/>
      <c r="C46" s="5" t="s">
        <v>20</v>
      </c>
      <c r="D46" s="14"/>
      <c r="E46" s="14"/>
      <c r="F46" s="14"/>
      <c r="G46" s="14"/>
      <c r="H46" s="31"/>
      <c r="I46" s="32"/>
      <c r="J46" s="33">
        <v>4000</v>
      </c>
      <c r="K46" s="32"/>
      <c r="L46" s="32"/>
      <c r="M46" s="5"/>
    </row>
    <row r="47" spans="1:13" x14ac:dyDescent="0.25">
      <c r="A47" s="30"/>
      <c r="B47" s="30"/>
      <c r="C47" s="5" t="s">
        <v>23</v>
      </c>
      <c r="D47" s="14"/>
      <c r="E47" s="14"/>
      <c r="F47" s="14"/>
      <c r="G47" s="14"/>
      <c r="H47" s="31"/>
      <c r="I47" s="32"/>
      <c r="J47" s="33">
        <v>7000</v>
      </c>
      <c r="K47" s="32"/>
      <c r="L47" s="32"/>
      <c r="M47" s="5"/>
    </row>
    <row r="48" spans="1:13" x14ac:dyDescent="0.25">
      <c r="A48" s="28"/>
      <c r="B48" s="28"/>
      <c r="C48" s="47" t="s">
        <v>55</v>
      </c>
      <c r="D48" s="24"/>
      <c r="E48" s="24"/>
      <c r="F48" s="24"/>
      <c r="G48" s="24"/>
      <c r="H48" s="25"/>
      <c r="I48" s="32"/>
      <c r="J48" s="26"/>
      <c r="K48" s="32"/>
      <c r="L48" s="48">
        <f>+M48</f>
        <v>-13649.607767489711</v>
      </c>
      <c r="M48" s="45">
        <f>+SUM(M15:M47)</f>
        <v>-13649.607767489711</v>
      </c>
    </row>
    <row r="49" spans="1:13" x14ac:dyDescent="0.25">
      <c r="A49" s="34">
        <v>6</v>
      </c>
      <c r="B49" s="34">
        <v>4</v>
      </c>
      <c r="C49" s="35" t="s">
        <v>16</v>
      </c>
      <c r="D49" s="36"/>
      <c r="E49" s="36">
        <v>300</v>
      </c>
      <c r="F49" s="36">
        <v>300</v>
      </c>
      <c r="G49" s="36"/>
      <c r="H49" s="37"/>
      <c r="I49" s="32"/>
      <c r="J49" s="39"/>
      <c r="K49" s="32"/>
      <c r="L49" s="38"/>
      <c r="M49" s="35"/>
    </row>
    <row r="50" spans="1:13" x14ac:dyDescent="0.25">
      <c r="A50" s="30"/>
      <c r="B50" s="30"/>
      <c r="C50" s="5" t="s">
        <v>17</v>
      </c>
      <c r="D50" s="14"/>
      <c r="E50" s="14">
        <v>1000</v>
      </c>
      <c r="F50" s="14">
        <v>200</v>
      </c>
      <c r="G50" s="14"/>
      <c r="H50" s="31"/>
      <c r="I50" s="32"/>
      <c r="J50" s="33"/>
      <c r="K50" s="32"/>
      <c r="L50" s="32"/>
      <c r="M50" s="5"/>
    </row>
    <row r="51" spans="1:13" x14ac:dyDescent="0.25">
      <c r="A51" s="30"/>
      <c r="B51" s="30"/>
      <c r="C51" s="5" t="s">
        <v>27</v>
      </c>
      <c r="D51" s="14"/>
      <c r="E51" s="14">
        <v>500</v>
      </c>
      <c r="F51" s="14">
        <v>500</v>
      </c>
      <c r="G51" s="14"/>
      <c r="H51" s="31"/>
      <c r="I51" s="32"/>
      <c r="J51" s="33"/>
      <c r="K51" s="32"/>
      <c r="L51" s="32"/>
      <c r="M51" s="5"/>
    </row>
    <row r="52" spans="1:13" x14ac:dyDescent="0.25">
      <c r="A52" s="30"/>
      <c r="B52" s="30"/>
      <c r="C52" s="5" t="s">
        <v>24</v>
      </c>
      <c r="D52" s="14"/>
      <c r="E52" s="14">
        <f>10*100</f>
        <v>1000</v>
      </c>
      <c r="F52" s="14">
        <v>300</v>
      </c>
      <c r="G52" s="14"/>
      <c r="H52" s="31"/>
      <c r="I52" s="32"/>
      <c r="J52" s="33"/>
      <c r="K52" s="32"/>
      <c r="L52" s="32"/>
      <c r="M52" s="5"/>
    </row>
    <row r="53" spans="1:13" x14ac:dyDescent="0.25">
      <c r="A53" s="30"/>
      <c r="B53" s="30"/>
      <c r="C53" s="5" t="s">
        <v>25</v>
      </c>
      <c r="D53" s="14"/>
      <c r="E53" s="14">
        <f>7*50</f>
        <v>350</v>
      </c>
      <c r="F53" s="14">
        <v>0</v>
      </c>
      <c r="G53" s="14"/>
      <c r="H53" s="31"/>
      <c r="I53" s="32"/>
      <c r="J53" s="33"/>
      <c r="K53" s="32"/>
      <c r="L53" s="32"/>
      <c r="M53" s="5"/>
    </row>
    <row r="54" spans="1:13" x14ac:dyDescent="0.25">
      <c r="A54" s="30"/>
      <c r="B54" s="30"/>
      <c r="C54" s="5" t="s">
        <v>41</v>
      </c>
      <c r="D54" s="14"/>
      <c r="E54" s="14">
        <v>800</v>
      </c>
      <c r="F54" s="14"/>
      <c r="G54" s="14"/>
      <c r="H54" s="31"/>
      <c r="I54" s="32"/>
      <c r="J54" s="33"/>
      <c r="K54" s="32"/>
      <c r="L54" s="32"/>
      <c r="M54" s="5"/>
    </row>
    <row r="55" spans="1:13" x14ac:dyDescent="0.25">
      <c r="A55" s="30"/>
      <c r="B55" s="30"/>
      <c r="C55" s="5" t="s">
        <v>26</v>
      </c>
      <c r="D55" s="14"/>
      <c r="E55" s="14">
        <f>15*100</f>
        <v>1500</v>
      </c>
      <c r="F55" s="14">
        <v>2000</v>
      </c>
      <c r="G55" s="14"/>
      <c r="H55" s="31">
        <f>+SUM(E49:F55)</f>
        <v>8750</v>
      </c>
      <c r="I55" s="32"/>
      <c r="J55" s="33">
        <f>+SUM(J57:J60)</f>
        <v>14400</v>
      </c>
      <c r="K55" s="32"/>
      <c r="L55" s="32">
        <f>+J55-H55</f>
        <v>5650</v>
      </c>
      <c r="M55" s="5"/>
    </row>
    <row r="56" spans="1:13" x14ac:dyDescent="0.25">
      <c r="A56" s="30"/>
      <c r="B56" s="30"/>
      <c r="C56" s="5"/>
      <c r="D56" s="14"/>
      <c r="E56" s="14"/>
      <c r="F56" s="14"/>
      <c r="G56" s="14"/>
      <c r="H56" s="31"/>
      <c r="I56" s="32"/>
      <c r="J56" s="33"/>
      <c r="K56" s="32"/>
      <c r="L56" s="32"/>
      <c r="M56" s="5"/>
    </row>
    <row r="57" spans="1:13" x14ac:dyDescent="0.25">
      <c r="A57" s="30"/>
      <c r="B57" s="30"/>
      <c r="C57" s="5" t="s">
        <v>22</v>
      </c>
      <c r="D57" s="14"/>
      <c r="E57" s="14"/>
      <c r="F57" s="14"/>
      <c r="G57" s="14"/>
      <c r="H57" s="31"/>
      <c r="I57" s="32"/>
      <c r="J57" s="33">
        <v>3000</v>
      </c>
      <c r="K57" s="32"/>
      <c r="L57" s="32"/>
      <c r="M57" s="5"/>
    </row>
    <row r="58" spans="1:13" x14ac:dyDescent="0.25">
      <c r="A58" s="30"/>
      <c r="B58" s="30"/>
      <c r="C58" s="5" t="s">
        <v>21</v>
      </c>
      <c r="D58" s="14"/>
      <c r="E58" s="14"/>
      <c r="F58" s="14"/>
      <c r="G58" s="14"/>
      <c r="H58" s="31"/>
      <c r="I58" s="32"/>
      <c r="J58" s="33">
        <v>400</v>
      </c>
      <c r="K58" s="32"/>
      <c r="L58" s="32"/>
      <c r="M58" s="5"/>
    </row>
    <row r="59" spans="1:13" x14ac:dyDescent="0.25">
      <c r="A59" s="30"/>
      <c r="B59" s="30"/>
      <c r="C59" s="5" t="s">
        <v>20</v>
      </c>
      <c r="D59" s="14"/>
      <c r="E59" s="14"/>
      <c r="F59" s="14"/>
      <c r="G59" s="14"/>
      <c r="H59" s="31"/>
      <c r="I59" s="32"/>
      <c r="J59" s="33">
        <v>4000</v>
      </c>
      <c r="K59" s="32"/>
      <c r="L59" s="32"/>
      <c r="M59" s="5"/>
    </row>
    <row r="60" spans="1:13" x14ac:dyDescent="0.25">
      <c r="A60" s="30"/>
      <c r="B60" s="30"/>
      <c r="C60" s="5" t="s">
        <v>23</v>
      </c>
      <c r="D60" s="14"/>
      <c r="E60" s="14"/>
      <c r="F60" s="14"/>
      <c r="G60" s="14"/>
      <c r="H60" s="31"/>
      <c r="I60" s="32"/>
      <c r="J60" s="33">
        <v>7000</v>
      </c>
      <c r="K60" s="32"/>
      <c r="L60" s="32"/>
      <c r="M60" s="5"/>
    </row>
    <row r="61" spans="1:13" x14ac:dyDescent="0.25">
      <c r="A61" s="28"/>
      <c r="B61" s="28"/>
      <c r="C61" s="1"/>
      <c r="D61" s="24"/>
      <c r="E61" s="24"/>
      <c r="F61" s="24"/>
      <c r="G61" s="24"/>
      <c r="H61" s="25"/>
      <c r="I61" s="32"/>
      <c r="J61" s="26"/>
      <c r="K61" s="32"/>
      <c r="L61" s="3"/>
      <c r="M61" s="1"/>
    </row>
    <row r="62" spans="1:13" x14ac:dyDescent="0.25">
      <c r="A62" s="34">
        <v>7</v>
      </c>
      <c r="B62" s="34">
        <v>5</v>
      </c>
      <c r="C62" s="35" t="s">
        <v>16</v>
      </c>
      <c r="D62" s="36"/>
      <c r="E62" s="36">
        <v>300</v>
      </c>
      <c r="F62" s="36">
        <v>300</v>
      </c>
      <c r="G62" s="36"/>
      <c r="H62" s="37"/>
      <c r="I62" s="32"/>
      <c r="J62" s="39"/>
      <c r="K62" s="32"/>
      <c r="L62" s="38"/>
      <c r="M62" s="35"/>
    </row>
    <row r="63" spans="1:13" x14ac:dyDescent="0.25">
      <c r="A63" s="30"/>
      <c r="B63" s="30"/>
      <c r="C63" s="5" t="s">
        <v>17</v>
      </c>
      <c r="D63" s="14"/>
      <c r="E63" s="14">
        <v>1000</v>
      </c>
      <c r="F63" s="14">
        <v>200</v>
      </c>
      <c r="G63" s="14"/>
      <c r="H63" s="31"/>
      <c r="I63" s="32"/>
      <c r="J63" s="33"/>
      <c r="K63" s="32"/>
      <c r="L63" s="32"/>
      <c r="M63" s="5"/>
    </row>
    <row r="64" spans="1:13" x14ac:dyDescent="0.25">
      <c r="A64" s="30"/>
      <c r="B64" s="30"/>
      <c r="C64" s="5" t="s">
        <v>27</v>
      </c>
      <c r="D64" s="14"/>
      <c r="E64" s="14">
        <v>500</v>
      </c>
      <c r="F64" s="14">
        <v>500</v>
      </c>
      <c r="G64" s="14"/>
      <c r="H64" s="31"/>
      <c r="I64" s="32"/>
      <c r="J64" s="33"/>
      <c r="K64" s="32"/>
      <c r="L64" s="32"/>
      <c r="M64" s="5"/>
    </row>
    <row r="65" spans="1:13" x14ac:dyDescent="0.25">
      <c r="A65" s="30"/>
      <c r="B65" s="30"/>
      <c r="C65" s="5" t="s">
        <v>24</v>
      </c>
      <c r="D65" s="14"/>
      <c r="E65" s="14">
        <f>10*100</f>
        <v>1000</v>
      </c>
      <c r="F65" s="14">
        <v>300</v>
      </c>
      <c r="G65" s="14"/>
      <c r="H65" s="31"/>
      <c r="I65" s="32"/>
      <c r="J65" s="33"/>
      <c r="K65" s="32"/>
      <c r="L65" s="32"/>
      <c r="M65" s="5"/>
    </row>
    <row r="66" spans="1:13" x14ac:dyDescent="0.25">
      <c r="A66" s="30"/>
      <c r="B66" s="30"/>
      <c r="C66" s="5" t="s">
        <v>25</v>
      </c>
      <c r="D66" s="14"/>
      <c r="E66" s="14">
        <f>7*50</f>
        <v>350</v>
      </c>
      <c r="F66" s="14">
        <v>0</v>
      </c>
      <c r="G66" s="14"/>
      <c r="H66" s="31"/>
      <c r="I66" s="32"/>
      <c r="J66" s="33"/>
      <c r="K66" s="32"/>
      <c r="L66" s="32"/>
      <c r="M66" s="5"/>
    </row>
    <row r="67" spans="1:13" x14ac:dyDescent="0.25">
      <c r="A67" s="30"/>
      <c r="B67" s="30"/>
      <c r="C67" s="5" t="s">
        <v>41</v>
      </c>
      <c r="D67" s="14"/>
      <c r="E67" s="14">
        <v>800</v>
      </c>
      <c r="F67" s="14"/>
      <c r="G67" s="14"/>
      <c r="H67" s="31"/>
      <c r="I67" s="32"/>
      <c r="J67" s="33"/>
      <c r="K67" s="32"/>
      <c r="L67" s="32"/>
      <c r="M67" s="5"/>
    </row>
    <row r="68" spans="1:13" x14ac:dyDescent="0.25">
      <c r="A68" s="30"/>
      <c r="B68" s="30"/>
      <c r="C68" s="5" t="s">
        <v>26</v>
      </c>
      <c r="D68" s="14"/>
      <c r="E68" s="14">
        <f>15*100</f>
        <v>1500</v>
      </c>
      <c r="F68" s="14">
        <v>2000</v>
      </c>
      <c r="G68" s="14"/>
      <c r="H68" s="31">
        <f>+SUM(E62:F68)</f>
        <v>8750</v>
      </c>
      <c r="I68" s="32"/>
      <c r="J68" s="33">
        <f>+SUM(J70:J73)</f>
        <v>14400</v>
      </c>
      <c r="K68" s="32"/>
      <c r="L68" s="32">
        <f>+J68-H68</f>
        <v>5650</v>
      </c>
      <c r="M68" s="5"/>
    </row>
    <row r="69" spans="1:13" x14ac:dyDescent="0.25">
      <c r="A69" s="30"/>
      <c r="B69" s="30"/>
      <c r="C69" s="5"/>
      <c r="D69" s="14"/>
      <c r="E69" s="14"/>
      <c r="F69" s="14"/>
      <c r="G69" s="14"/>
      <c r="H69" s="31"/>
      <c r="I69" s="32"/>
      <c r="J69" s="33"/>
      <c r="K69" s="32"/>
      <c r="L69" s="32"/>
      <c r="M69" s="5"/>
    </row>
    <row r="70" spans="1:13" x14ac:dyDescent="0.25">
      <c r="A70" s="30"/>
      <c r="B70" s="30"/>
      <c r="C70" s="5" t="s">
        <v>22</v>
      </c>
      <c r="D70" s="14"/>
      <c r="E70" s="14"/>
      <c r="F70" s="14"/>
      <c r="G70" s="14"/>
      <c r="H70" s="31"/>
      <c r="I70" s="32"/>
      <c r="J70" s="33">
        <v>3000</v>
      </c>
      <c r="K70" s="32"/>
      <c r="L70" s="32"/>
      <c r="M70" s="5"/>
    </row>
    <row r="71" spans="1:13" x14ac:dyDescent="0.25">
      <c r="A71" s="30"/>
      <c r="B71" s="30"/>
      <c r="C71" s="5" t="s">
        <v>21</v>
      </c>
      <c r="D71" s="14"/>
      <c r="E71" s="14"/>
      <c r="F71" s="14"/>
      <c r="G71" s="14"/>
      <c r="H71" s="31"/>
      <c r="I71" s="32"/>
      <c r="J71" s="33">
        <v>400</v>
      </c>
      <c r="K71" s="32"/>
      <c r="L71" s="32"/>
      <c r="M71" s="5"/>
    </row>
    <row r="72" spans="1:13" x14ac:dyDescent="0.25">
      <c r="A72" s="30"/>
      <c r="B72" s="30"/>
      <c r="C72" s="5" t="s">
        <v>20</v>
      </c>
      <c r="D72" s="14"/>
      <c r="E72" s="14"/>
      <c r="F72" s="14"/>
      <c r="G72" s="14"/>
      <c r="H72" s="31"/>
      <c r="I72" s="32"/>
      <c r="J72" s="33">
        <v>4000</v>
      </c>
      <c r="K72" s="32"/>
      <c r="L72" s="32"/>
      <c r="M72" s="5"/>
    </row>
    <row r="73" spans="1:13" x14ac:dyDescent="0.25">
      <c r="A73" s="30"/>
      <c r="B73" s="30"/>
      <c r="C73" s="5" t="s">
        <v>23</v>
      </c>
      <c r="D73" s="14"/>
      <c r="E73" s="14"/>
      <c r="F73" s="14"/>
      <c r="G73" s="14"/>
      <c r="H73" s="31"/>
      <c r="I73" s="32"/>
      <c r="J73" s="33">
        <v>7000</v>
      </c>
      <c r="K73" s="32"/>
      <c r="L73" s="32"/>
      <c r="M73" s="5"/>
    </row>
    <row r="74" spans="1:13" x14ac:dyDescent="0.25">
      <c r="A74" s="28"/>
      <c r="B74" s="28"/>
      <c r="C74" s="1"/>
      <c r="D74" s="24"/>
      <c r="E74" s="24"/>
      <c r="F74" s="24"/>
      <c r="G74" s="24"/>
      <c r="H74" s="25"/>
      <c r="I74" s="32"/>
      <c r="J74" s="26"/>
      <c r="K74" s="32"/>
      <c r="L74" s="3"/>
      <c r="M74" s="1"/>
    </row>
    <row r="75" spans="1:13" x14ac:dyDescent="0.25">
      <c r="A75" s="34">
        <v>8</v>
      </c>
      <c r="B75" s="34">
        <v>6</v>
      </c>
      <c r="C75" s="35" t="s">
        <v>16</v>
      </c>
      <c r="D75" s="36"/>
      <c r="E75" s="36">
        <v>300</v>
      </c>
      <c r="F75" s="36">
        <v>300</v>
      </c>
      <c r="G75" s="36"/>
      <c r="H75" s="37"/>
      <c r="I75" s="32"/>
      <c r="J75" s="39"/>
      <c r="K75" s="32"/>
      <c r="L75" s="38"/>
      <c r="M75" s="35"/>
    </row>
    <row r="76" spans="1:13" x14ac:dyDescent="0.25">
      <c r="A76" s="30"/>
      <c r="B76" s="30"/>
      <c r="C76" s="5" t="s">
        <v>17</v>
      </c>
      <c r="D76" s="14"/>
      <c r="E76" s="14">
        <v>1000</v>
      </c>
      <c r="F76" s="14">
        <v>200</v>
      </c>
      <c r="G76" s="14"/>
      <c r="H76" s="31"/>
      <c r="I76" s="32"/>
      <c r="J76" s="33"/>
      <c r="K76" s="32"/>
      <c r="L76" s="32"/>
      <c r="M76" s="5"/>
    </row>
    <row r="77" spans="1:13" x14ac:dyDescent="0.25">
      <c r="A77" s="30"/>
      <c r="B77" s="30"/>
      <c r="C77" s="5" t="s">
        <v>27</v>
      </c>
      <c r="D77" s="14"/>
      <c r="E77" s="14">
        <v>500</v>
      </c>
      <c r="F77" s="14">
        <v>500</v>
      </c>
      <c r="G77" s="14"/>
      <c r="H77" s="31"/>
      <c r="I77" s="32"/>
      <c r="J77" s="33"/>
      <c r="K77" s="32"/>
      <c r="L77" s="32"/>
      <c r="M77" s="5"/>
    </row>
    <row r="78" spans="1:13" x14ac:dyDescent="0.25">
      <c r="A78" s="30"/>
      <c r="B78" s="30"/>
      <c r="C78" s="5" t="s">
        <v>24</v>
      </c>
      <c r="D78" s="14"/>
      <c r="E78" s="14">
        <f>10*100</f>
        <v>1000</v>
      </c>
      <c r="F78" s="14">
        <v>300</v>
      </c>
      <c r="G78" s="14"/>
      <c r="H78" s="31"/>
      <c r="I78" s="32"/>
      <c r="J78" s="33"/>
      <c r="K78" s="32"/>
      <c r="L78" s="32"/>
      <c r="M78" s="5"/>
    </row>
    <row r="79" spans="1:13" x14ac:dyDescent="0.25">
      <c r="A79" s="30"/>
      <c r="B79" s="30"/>
      <c r="C79" s="5" t="s">
        <v>25</v>
      </c>
      <c r="D79" s="14"/>
      <c r="E79" s="14">
        <f>7*50</f>
        <v>350</v>
      </c>
      <c r="F79" s="14">
        <v>0</v>
      </c>
      <c r="G79" s="14"/>
      <c r="H79" s="31"/>
      <c r="I79" s="32"/>
      <c r="J79" s="33"/>
      <c r="K79" s="32"/>
      <c r="L79" s="32"/>
      <c r="M79" s="5"/>
    </row>
    <row r="80" spans="1:13" x14ac:dyDescent="0.25">
      <c r="A80" s="30"/>
      <c r="B80" s="30"/>
      <c r="C80" s="5" t="s">
        <v>41</v>
      </c>
      <c r="D80" s="14"/>
      <c r="E80" s="14">
        <v>800</v>
      </c>
      <c r="F80" s="14"/>
      <c r="G80" s="14"/>
      <c r="H80" s="31"/>
      <c r="I80" s="32"/>
      <c r="J80" s="33"/>
      <c r="K80" s="32"/>
      <c r="L80" s="32"/>
      <c r="M80" s="5"/>
    </row>
    <row r="81" spans="1:13" x14ac:dyDescent="0.25">
      <c r="A81" s="30"/>
      <c r="B81" s="30"/>
      <c r="C81" s="5" t="s">
        <v>26</v>
      </c>
      <c r="D81" s="14"/>
      <c r="E81" s="14">
        <f>15*100</f>
        <v>1500</v>
      </c>
      <c r="F81" s="14">
        <v>2000</v>
      </c>
      <c r="G81" s="14"/>
      <c r="H81" s="31">
        <f>+SUM(E75:F81)</f>
        <v>8750</v>
      </c>
      <c r="I81" s="32"/>
      <c r="J81" s="33">
        <f>+SUM(J83:J86)</f>
        <v>14400</v>
      </c>
      <c r="K81" s="32"/>
      <c r="L81" s="32">
        <f>+J81-H81</f>
        <v>5650</v>
      </c>
      <c r="M81" s="5"/>
    </row>
    <row r="82" spans="1:13" x14ac:dyDescent="0.25">
      <c r="A82" s="30"/>
      <c r="B82" s="30"/>
      <c r="C82" s="5"/>
      <c r="D82" s="14"/>
      <c r="E82" s="14"/>
      <c r="F82" s="14"/>
      <c r="G82" s="14"/>
      <c r="H82" s="31"/>
      <c r="I82" s="32"/>
      <c r="J82" s="33"/>
      <c r="K82" s="32"/>
      <c r="L82" s="32"/>
      <c r="M82" s="5"/>
    </row>
    <row r="83" spans="1:13" x14ac:dyDescent="0.25">
      <c r="A83" s="30"/>
      <c r="B83" s="30"/>
      <c r="C83" s="5" t="s">
        <v>22</v>
      </c>
      <c r="D83" s="14"/>
      <c r="E83" s="14"/>
      <c r="F83" s="14"/>
      <c r="G83" s="14"/>
      <c r="H83" s="31"/>
      <c r="I83" s="32"/>
      <c r="J83" s="33">
        <v>3000</v>
      </c>
      <c r="K83" s="32"/>
      <c r="L83" s="32"/>
      <c r="M83" s="5"/>
    </row>
    <row r="84" spans="1:13" x14ac:dyDescent="0.25">
      <c r="A84" s="30"/>
      <c r="B84" s="30"/>
      <c r="C84" s="5" t="s">
        <v>21</v>
      </c>
      <c r="D84" s="14"/>
      <c r="E84" s="14"/>
      <c r="F84" s="14"/>
      <c r="G84" s="14"/>
      <c r="H84" s="31"/>
      <c r="I84" s="32"/>
      <c r="J84" s="33">
        <v>400</v>
      </c>
      <c r="K84" s="32"/>
      <c r="L84" s="32"/>
      <c r="M84" s="5"/>
    </row>
    <row r="85" spans="1:13" x14ac:dyDescent="0.25">
      <c r="A85" s="30"/>
      <c r="B85" s="30"/>
      <c r="C85" s="5" t="s">
        <v>20</v>
      </c>
      <c r="D85" s="14"/>
      <c r="E85" s="14"/>
      <c r="F85" s="14"/>
      <c r="G85" s="14"/>
      <c r="H85" s="31"/>
      <c r="I85" s="32"/>
      <c r="J85" s="33">
        <v>4000</v>
      </c>
      <c r="K85" s="32"/>
      <c r="L85" s="32"/>
      <c r="M85" s="5"/>
    </row>
    <row r="86" spans="1:13" x14ac:dyDescent="0.25">
      <c r="A86" s="30"/>
      <c r="B86" s="30"/>
      <c r="C86" s="5" t="s">
        <v>23</v>
      </c>
      <c r="D86" s="14"/>
      <c r="E86" s="14"/>
      <c r="F86" s="14"/>
      <c r="G86" s="14"/>
      <c r="H86" s="31"/>
      <c r="I86" s="32"/>
      <c r="J86" s="33">
        <v>7000</v>
      </c>
      <c r="K86" s="32"/>
      <c r="L86" s="32"/>
      <c r="M86" s="5"/>
    </row>
    <row r="87" spans="1:13" x14ac:dyDescent="0.25">
      <c r="A87" s="28"/>
      <c r="B87" s="28"/>
      <c r="C87" s="1"/>
      <c r="D87" s="24"/>
      <c r="E87" s="24"/>
      <c r="F87" s="24"/>
      <c r="G87" s="24"/>
      <c r="H87" s="25"/>
      <c r="I87" s="32"/>
      <c r="J87" s="26"/>
      <c r="K87" s="32"/>
      <c r="L87" s="3"/>
      <c r="M87" s="1"/>
    </row>
    <row r="88" spans="1:13" x14ac:dyDescent="0.25">
      <c r="A88" s="34">
        <v>9</v>
      </c>
      <c r="B88" s="34">
        <v>7</v>
      </c>
      <c r="C88" s="35" t="s">
        <v>16</v>
      </c>
      <c r="D88" s="36"/>
      <c r="E88" s="36">
        <v>300</v>
      </c>
      <c r="F88" s="36">
        <v>300</v>
      </c>
      <c r="G88" s="36"/>
      <c r="H88" s="37"/>
      <c r="I88" s="32"/>
      <c r="J88" s="39"/>
      <c r="K88" s="32"/>
      <c r="L88" s="38"/>
      <c r="M88" s="35"/>
    </row>
    <row r="89" spans="1:13" x14ac:dyDescent="0.25">
      <c r="A89" s="30"/>
      <c r="B89" s="30"/>
      <c r="C89" s="5" t="s">
        <v>17</v>
      </c>
      <c r="D89" s="14"/>
      <c r="E89" s="14">
        <v>1000</v>
      </c>
      <c r="F89" s="14">
        <v>200</v>
      </c>
      <c r="G89" s="14"/>
      <c r="H89" s="31"/>
      <c r="I89" s="32"/>
      <c r="J89" s="33"/>
      <c r="K89" s="32"/>
      <c r="L89" s="32"/>
      <c r="M89" s="5"/>
    </row>
    <row r="90" spans="1:13" x14ac:dyDescent="0.25">
      <c r="A90" s="30"/>
      <c r="B90" s="30"/>
      <c r="C90" s="5" t="s">
        <v>27</v>
      </c>
      <c r="D90" s="14"/>
      <c r="E90" s="14">
        <v>500</v>
      </c>
      <c r="F90" s="14">
        <v>500</v>
      </c>
      <c r="G90" s="14"/>
      <c r="H90" s="31"/>
      <c r="I90" s="32"/>
      <c r="J90" s="33"/>
      <c r="K90" s="32"/>
      <c r="L90" s="32"/>
      <c r="M90" s="5"/>
    </row>
    <row r="91" spans="1:13" x14ac:dyDescent="0.25">
      <c r="A91" s="30"/>
      <c r="B91" s="30"/>
      <c r="C91" s="5" t="s">
        <v>24</v>
      </c>
      <c r="D91" s="14"/>
      <c r="E91" s="14">
        <f>10*100</f>
        <v>1000</v>
      </c>
      <c r="F91" s="14">
        <v>300</v>
      </c>
      <c r="G91" s="14"/>
      <c r="H91" s="31"/>
      <c r="I91" s="32"/>
      <c r="J91" s="33"/>
      <c r="K91" s="32"/>
      <c r="L91" s="32"/>
      <c r="M91" s="5"/>
    </row>
    <row r="92" spans="1:13" x14ac:dyDescent="0.25">
      <c r="A92" s="30"/>
      <c r="B92" s="30"/>
      <c r="C92" s="5" t="s">
        <v>25</v>
      </c>
      <c r="D92" s="14"/>
      <c r="E92" s="14">
        <f>7*50</f>
        <v>350</v>
      </c>
      <c r="F92" s="14">
        <v>0</v>
      </c>
      <c r="G92" s="14"/>
      <c r="H92" s="31"/>
      <c r="I92" s="32"/>
      <c r="J92" s="33"/>
      <c r="K92" s="32"/>
      <c r="L92" s="32"/>
      <c r="M92" s="5"/>
    </row>
    <row r="93" spans="1:13" x14ac:dyDescent="0.25">
      <c r="A93" s="30"/>
      <c r="B93" s="30"/>
      <c r="C93" s="5" t="s">
        <v>41</v>
      </c>
      <c r="D93" s="14"/>
      <c r="E93" s="14">
        <v>800</v>
      </c>
      <c r="F93" s="14"/>
      <c r="G93" s="14"/>
      <c r="H93" s="31"/>
      <c r="I93" s="32"/>
      <c r="J93" s="33"/>
      <c r="K93" s="32"/>
      <c r="L93" s="32"/>
      <c r="M93" s="5"/>
    </row>
    <row r="94" spans="1:13" x14ac:dyDescent="0.25">
      <c r="A94" s="30"/>
      <c r="B94" s="30"/>
      <c r="C94" s="5" t="s">
        <v>26</v>
      </c>
      <c r="D94" s="14"/>
      <c r="E94" s="14">
        <f>15*100</f>
        <v>1500</v>
      </c>
      <c r="F94" s="14">
        <v>2000</v>
      </c>
      <c r="G94" s="14"/>
      <c r="H94" s="31">
        <f>+SUM(E88:F94)</f>
        <v>8750</v>
      </c>
      <c r="I94" s="32"/>
      <c r="J94" s="33">
        <f>+SUM(J96:J99)</f>
        <v>14400</v>
      </c>
      <c r="K94" s="32"/>
      <c r="L94" s="32">
        <f>+J94-H94</f>
        <v>5650</v>
      </c>
      <c r="M94" s="5"/>
    </row>
    <row r="95" spans="1:13" x14ac:dyDescent="0.25">
      <c r="A95" s="30"/>
      <c r="B95" s="30"/>
      <c r="C95" s="5"/>
      <c r="D95" s="14"/>
      <c r="E95" s="14"/>
      <c r="F95" s="14"/>
      <c r="G95" s="14"/>
      <c r="H95" s="31"/>
      <c r="I95" s="32"/>
      <c r="J95" s="33"/>
      <c r="K95" s="32"/>
      <c r="L95" s="32"/>
      <c r="M95" s="5"/>
    </row>
    <row r="96" spans="1:13" x14ac:dyDescent="0.25">
      <c r="A96" s="30"/>
      <c r="B96" s="30"/>
      <c r="C96" s="5" t="s">
        <v>22</v>
      </c>
      <c r="D96" s="14"/>
      <c r="E96" s="14"/>
      <c r="F96" s="14"/>
      <c r="G96" s="14"/>
      <c r="H96" s="31"/>
      <c r="I96" s="32"/>
      <c r="J96" s="33">
        <v>3000</v>
      </c>
      <c r="K96" s="32"/>
      <c r="L96" s="32"/>
      <c r="M96" s="5"/>
    </row>
    <row r="97" spans="1:13" x14ac:dyDescent="0.25">
      <c r="A97" s="30"/>
      <c r="B97" s="30"/>
      <c r="C97" s="5" t="s">
        <v>21</v>
      </c>
      <c r="D97" s="14"/>
      <c r="E97" s="14"/>
      <c r="F97" s="14"/>
      <c r="G97" s="14"/>
      <c r="H97" s="31"/>
      <c r="I97" s="32"/>
      <c r="J97" s="33">
        <v>400</v>
      </c>
      <c r="K97" s="32"/>
      <c r="L97" s="32"/>
      <c r="M97" s="5"/>
    </row>
    <row r="98" spans="1:13" x14ac:dyDescent="0.25">
      <c r="A98" s="30"/>
      <c r="B98" s="30"/>
      <c r="C98" s="5" t="s">
        <v>20</v>
      </c>
      <c r="D98" s="14"/>
      <c r="E98" s="14"/>
      <c r="F98" s="14"/>
      <c r="G98" s="14"/>
      <c r="H98" s="31"/>
      <c r="I98" s="32"/>
      <c r="J98" s="33">
        <v>4000</v>
      </c>
      <c r="K98" s="32"/>
      <c r="L98" s="32"/>
      <c r="M98" s="5"/>
    </row>
    <row r="99" spans="1:13" x14ac:dyDescent="0.25">
      <c r="A99" s="30"/>
      <c r="B99" s="30"/>
      <c r="C99" s="5" t="s">
        <v>23</v>
      </c>
      <c r="D99" s="14"/>
      <c r="E99" s="14"/>
      <c r="F99" s="14"/>
      <c r="G99" s="14"/>
      <c r="H99" s="31"/>
      <c r="I99" s="32"/>
      <c r="J99" s="33">
        <v>7000</v>
      </c>
      <c r="K99" s="32"/>
      <c r="L99" s="32"/>
      <c r="M99" s="5"/>
    </row>
    <row r="100" spans="1:13" x14ac:dyDescent="0.25">
      <c r="A100" s="28"/>
      <c r="B100" s="28"/>
      <c r="C100" s="1"/>
      <c r="D100" s="24"/>
      <c r="E100" s="24"/>
      <c r="F100" s="24"/>
      <c r="G100" s="24"/>
      <c r="H100" s="25"/>
      <c r="I100" s="32"/>
      <c r="J100" s="26"/>
      <c r="K100" s="32"/>
      <c r="L100" s="3"/>
      <c r="M100" s="1"/>
    </row>
    <row r="101" spans="1:13" x14ac:dyDescent="0.25">
      <c r="A101" s="34">
        <v>10</v>
      </c>
      <c r="B101" s="34">
        <v>8</v>
      </c>
      <c r="C101" s="35" t="s">
        <v>16</v>
      </c>
      <c r="D101" s="36"/>
      <c r="E101" s="36">
        <v>300</v>
      </c>
      <c r="F101" s="36">
        <v>300</v>
      </c>
      <c r="G101" s="36"/>
      <c r="H101" s="37"/>
      <c r="I101" s="32"/>
      <c r="J101" s="39"/>
      <c r="K101" s="32"/>
      <c r="L101" s="38"/>
      <c r="M101" s="35"/>
    </row>
    <row r="102" spans="1:13" x14ac:dyDescent="0.25">
      <c r="A102" s="30"/>
      <c r="B102" s="30"/>
      <c r="C102" s="5" t="s">
        <v>17</v>
      </c>
      <c r="D102" s="14"/>
      <c r="E102" s="14">
        <v>1000</v>
      </c>
      <c r="F102" s="14">
        <v>200</v>
      </c>
      <c r="G102" s="14"/>
      <c r="H102" s="31"/>
      <c r="I102" s="32"/>
      <c r="J102" s="33"/>
      <c r="K102" s="32"/>
      <c r="L102" s="32"/>
      <c r="M102" s="5"/>
    </row>
    <row r="103" spans="1:13" x14ac:dyDescent="0.25">
      <c r="A103" s="30"/>
      <c r="B103" s="30"/>
      <c r="C103" s="5" t="s">
        <v>27</v>
      </c>
      <c r="D103" s="14"/>
      <c r="E103" s="14">
        <v>500</v>
      </c>
      <c r="F103" s="14">
        <v>500</v>
      </c>
      <c r="G103" s="14"/>
      <c r="H103" s="31"/>
      <c r="I103" s="32"/>
      <c r="J103" s="33"/>
      <c r="K103" s="32"/>
      <c r="L103" s="32"/>
      <c r="M103" s="5"/>
    </row>
    <row r="104" spans="1:13" x14ac:dyDescent="0.25">
      <c r="A104" s="30"/>
      <c r="B104" s="30"/>
      <c r="C104" s="5" t="s">
        <v>24</v>
      </c>
      <c r="D104" s="14"/>
      <c r="E104" s="14">
        <f>10*100</f>
        <v>1000</v>
      </c>
      <c r="F104" s="14">
        <v>300</v>
      </c>
      <c r="G104" s="14"/>
      <c r="H104" s="31"/>
      <c r="I104" s="32"/>
      <c r="J104" s="33"/>
      <c r="K104" s="32"/>
      <c r="L104" s="32"/>
      <c r="M104" s="5"/>
    </row>
    <row r="105" spans="1:13" x14ac:dyDescent="0.25">
      <c r="A105" s="30"/>
      <c r="B105" s="30"/>
      <c r="C105" s="5" t="s">
        <v>25</v>
      </c>
      <c r="D105" s="14"/>
      <c r="E105" s="14">
        <f>7*50</f>
        <v>350</v>
      </c>
      <c r="F105" s="14">
        <v>0</v>
      </c>
      <c r="G105" s="14"/>
      <c r="H105" s="31"/>
      <c r="I105" s="32"/>
      <c r="J105" s="33"/>
      <c r="K105" s="32"/>
      <c r="L105" s="32"/>
      <c r="M105" s="5"/>
    </row>
    <row r="106" spans="1:13" x14ac:dyDescent="0.25">
      <c r="A106" s="30"/>
      <c r="B106" s="30"/>
      <c r="C106" s="5" t="s">
        <v>41</v>
      </c>
      <c r="D106" s="14"/>
      <c r="E106" s="14">
        <v>800</v>
      </c>
      <c r="F106" s="14"/>
      <c r="G106" s="14"/>
      <c r="H106" s="31"/>
      <c r="I106" s="32"/>
      <c r="J106" s="33"/>
      <c r="K106" s="32"/>
      <c r="L106" s="32"/>
      <c r="M106" s="5"/>
    </row>
    <row r="107" spans="1:13" x14ac:dyDescent="0.25">
      <c r="A107" s="30"/>
      <c r="B107" s="30"/>
      <c r="C107" s="5" t="s">
        <v>26</v>
      </c>
      <c r="D107" s="14"/>
      <c r="E107" s="14">
        <f>15*100</f>
        <v>1500</v>
      </c>
      <c r="F107" s="14">
        <v>2000</v>
      </c>
      <c r="G107" s="14"/>
      <c r="H107" s="31">
        <f>+SUM(E101:F107)</f>
        <v>8750</v>
      </c>
      <c r="I107" s="32"/>
      <c r="J107" s="33">
        <f>+SUM(J109:J112)</f>
        <v>14400</v>
      </c>
      <c r="K107" s="32"/>
      <c r="L107" s="32">
        <f>+J107-H107</f>
        <v>5650</v>
      </c>
      <c r="M107" s="5"/>
    </row>
    <row r="108" spans="1:13" x14ac:dyDescent="0.25">
      <c r="A108" s="30"/>
      <c r="B108" s="30"/>
      <c r="C108" s="5"/>
      <c r="D108" s="14"/>
      <c r="E108" s="14"/>
      <c r="F108" s="14"/>
      <c r="G108" s="14"/>
      <c r="H108" s="31"/>
      <c r="I108" s="32"/>
      <c r="J108" s="33"/>
      <c r="K108" s="32"/>
      <c r="L108" s="32"/>
      <c r="M108" s="5"/>
    </row>
    <row r="109" spans="1:13" x14ac:dyDescent="0.25">
      <c r="A109" s="30"/>
      <c r="B109" s="30"/>
      <c r="C109" s="5" t="s">
        <v>22</v>
      </c>
      <c r="D109" s="14"/>
      <c r="E109" s="14"/>
      <c r="F109" s="14"/>
      <c r="G109" s="14"/>
      <c r="H109" s="31"/>
      <c r="I109" s="32"/>
      <c r="J109" s="33">
        <v>3000</v>
      </c>
      <c r="K109" s="32"/>
      <c r="L109" s="32"/>
      <c r="M109" s="5"/>
    </row>
    <row r="110" spans="1:13" x14ac:dyDescent="0.25">
      <c r="A110" s="30"/>
      <c r="B110" s="30"/>
      <c r="C110" s="5" t="s">
        <v>21</v>
      </c>
      <c r="D110" s="14"/>
      <c r="E110" s="14"/>
      <c r="F110" s="14"/>
      <c r="G110" s="14"/>
      <c r="H110" s="31"/>
      <c r="I110" s="32"/>
      <c r="J110" s="33">
        <v>400</v>
      </c>
      <c r="K110" s="32"/>
      <c r="L110" s="32"/>
      <c r="M110" s="5"/>
    </row>
    <row r="111" spans="1:13" x14ac:dyDescent="0.25">
      <c r="A111" s="30"/>
      <c r="B111" s="30"/>
      <c r="C111" s="5" t="s">
        <v>20</v>
      </c>
      <c r="D111" s="14"/>
      <c r="E111" s="14"/>
      <c r="F111" s="14"/>
      <c r="G111" s="14"/>
      <c r="H111" s="31"/>
      <c r="I111" s="32"/>
      <c r="J111" s="33">
        <v>4000</v>
      </c>
      <c r="K111" s="32"/>
      <c r="L111" s="32"/>
      <c r="M111" s="5"/>
    </row>
    <row r="112" spans="1:13" x14ac:dyDescent="0.25">
      <c r="A112" s="30"/>
      <c r="B112" s="30"/>
      <c r="C112" s="5" t="s">
        <v>23</v>
      </c>
      <c r="D112" s="14"/>
      <c r="E112" s="14"/>
      <c r="F112" s="14"/>
      <c r="G112" s="14"/>
      <c r="H112" s="31"/>
      <c r="I112" s="32"/>
      <c r="J112" s="33">
        <v>7000</v>
      </c>
      <c r="K112" s="32"/>
      <c r="L112" s="32"/>
      <c r="M112" s="5"/>
    </row>
    <row r="113" spans="1:13" x14ac:dyDescent="0.25">
      <c r="A113" s="28"/>
      <c r="B113" s="28"/>
      <c r="C113" s="1"/>
      <c r="D113" s="24"/>
      <c r="E113" s="24"/>
      <c r="F113" s="24"/>
      <c r="G113" s="24"/>
      <c r="H113" s="25"/>
      <c r="I113" s="32"/>
      <c r="J113" s="26"/>
      <c r="K113" s="32"/>
      <c r="L113" s="3"/>
      <c r="M113" s="1"/>
    </row>
    <row r="114" spans="1:13" x14ac:dyDescent="0.25">
      <c r="A114" s="34">
        <v>11</v>
      </c>
      <c r="B114" s="34">
        <v>9</v>
      </c>
      <c r="C114" s="35" t="s">
        <v>16</v>
      </c>
      <c r="D114" s="36"/>
      <c r="E114" s="36">
        <v>300</v>
      </c>
      <c r="F114" s="36">
        <v>300</v>
      </c>
      <c r="G114" s="36"/>
      <c r="H114" s="37"/>
      <c r="I114" s="32"/>
      <c r="J114" s="39"/>
      <c r="K114" s="32"/>
      <c r="L114" s="38"/>
      <c r="M114" s="35"/>
    </row>
    <row r="115" spans="1:13" x14ac:dyDescent="0.25">
      <c r="A115" s="30"/>
      <c r="B115" s="30"/>
      <c r="C115" s="5" t="s">
        <v>17</v>
      </c>
      <c r="D115" s="14"/>
      <c r="E115" s="14">
        <v>1000</v>
      </c>
      <c r="F115" s="14">
        <v>200</v>
      </c>
      <c r="G115" s="14"/>
      <c r="H115" s="31"/>
      <c r="I115" s="32"/>
      <c r="J115" s="33"/>
      <c r="K115" s="32"/>
      <c r="L115" s="32"/>
      <c r="M115" s="5"/>
    </row>
    <row r="116" spans="1:13" x14ac:dyDescent="0.25">
      <c r="A116" s="30"/>
      <c r="B116" s="30"/>
      <c r="C116" s="5" t="s">
        <v>27</v>
      </c>
      <c r="D116" s="14"/>
      <c r="E116" s="14">
        <v>500</v>
      </c>
      <c r="F116" s="14">
        <v>500</v>
      </c>
      <c r="G116" s="14"/>
      <c r="H116" s="31"/>
      <c r="I116" s="32"/>
      <c r="J116" s="33"/>
      <c r="K116" s="32"/>
      <c r="L116" s="32"/>
      <c r="M116" s="5"/>
    </row>
    <row r="117" spans="1:13" x14ac:dyDescent="0.25">
      <c r="A117" s="30"/>
      <c r="B117" s="30"/>
      <c r="C117" s="5" t="s">
        <v>24</v>
      </c>
      <c r="D117" s="14"/>
      <c r="E117" s="14">
        <f>10*100</f>
        <v>1000</v>
      </c>
      <c r="F117" s="14">
        <v>300</v>
      </c>
      <c r="G117" s="14"/>
      <c r="H117" s="31"/>
      <c r="I117" s="32"/>
      <c r="J117" s="33"/>
      <c r="K117" s="32"/>
      <c r="L117" s="32"/>
      <c r="M117" s="5"/>
    </row>
    <row r="118" spans="1:13" x14ac:dyDescent="0.25">
      <c r="A118" s="30"/>
      <c r="B118" s="30"/>
      <c r="C118" s="5" t="s">
        <v>25</v>
      </c>
      <c r="D118" s="14"/>
      <c r="E118" s="14">
        <f>7*50</f>
        <v>350</v>
      </c>
      <c r="F118" s="14">
        <v>0</v>
      </c>
      <c r="G118" s="14"/>
      <c r="H118" s="31"/>
      <c r="I118" s="32"/>
      <c r="J118" s="33"/>
      <c r="K118" s="32"/>
      <c r="L118" s="32"/>
      <c r="M118" s="5"/>
    </row>
    <row r="119" spans="1:13" x14ac:dyDescent="0.25">
      <c r="A119" s="30"/>
      <c r="B119" s="30"/>
      <c r="C119" s="5" t="s">
        <v>41</v>
      </c>
      <c r="D119" s="14"/>
      <c r="E119" s="14">
        <v>800</v>
      </c>
      <c r="F119" s="14"/>
      <c r="G119" s="14"/>
      <c r="H119" s="31"/>
      <c r="I119" s="32"/>
      <c r="J119" s="33"/>
      <c r="K119" s="32"/>
      <c r="L119" s="32"/>
      <c r="M119" s="5"/>
    </row>
    <row r="120" spans="1:13" x14ac:dyDescent="0.25">
      <c r="A120" s="30"/>
      <c r="B120" s="30"/>
      <c r="C120" s="5" t="s">
        <v>26</v>
      </c>
      <c r="D120" s="14"/>
      <c r="E120" s="14">
        <f>15*100</f>
        <v>1500</v>
      </c>
      <c r="F120" s="14">
        <v>2000</v>
      </c>
      <c r="G120" s="14"/>
      <c r="H120" s="31">
        <f>+SUM(E114:F120)</f>
        <v>8750</v>
      </c>
      <c r="I120" s="32"/>
      <c r="J120" s="33">
        <f>+SUM(J122:J125)</f>
        <v>14400</v>
      </c>
      <c r="K120" s="32"/>
      <c r="L120" s="32">
        <f>+J120-H120</f>
        <v>5650</v>
      </c>
      <c r="M120" s="5"/>
    </row>
    <row r="121" spans="1:13" x14ac:dyDescent="0.25">
      <c r="A121" s="30"/>
      <c r="B121" s="30"/>
      <c r="C121" s="5"/>
      <c r="D121" s="14"/>
      <c r="E121" s="14"/>
      <c r="F121" s="14"/>
      <c r="G121" s="14"/>
      <c r="H121" s="31"/>
      <c r="I121" s="32"/>
      <c r="J121" s="33"/>
      <c r="K121" s="32"/>
      <c r="L121" s="32"/>
      <c r="M121" s="5"/>
    </row>
    <row r="122" spans="1:13" x14ac:dyDescent="0.25">
      <c r="A122" s="30"/>
      <c r="B122" s="30"/>
      <c r="C122" s="5" t="s">
        <v>22</v>
      </c>
      <c r="D122" s="14"/>
      <c r="E122" s="14"/>
      <c r="F122" s="14"/>
      <c r="G122" s="14"/>
      <c r="H122" s="31"/>
      <c r="I122" s="32"/>
      <c r="J122" s="33">
        <v>3000</v>
      </c>
      <c r="K122" s="32"/>
      <c r="L122" s="32"/>
      <c r="M122" s="5"/>
    </row>
    <row r="123" spans="1:13" x14ac:dyDescent="0.25">
      <c r="A123" s="30"/>
      <c r="B123" s="30"/>
      <c r="C123" s="5" t="s">
        <v>21</v>
      </c>
      <c r="D123" s="14"/>
      <c r="E123" s="14"/>
      <c r="F123" s="14"/>
      <c r="G123" s="14"/>
      <c r="H123" s="31"/>
      <c r="I123" s="32"/>
      <c r="J123" s="33">
        <v>400</v>
      </c>
      <c r="K123" s="32"/>
      <c r="L123" s="32"/>
      <c r="M123" s="5"/>
    </row>
    <row r="124" spans="1:13" x14ac:dyDescent="0.25">
      <c r="A124" s="30"/>
      <c r="B124" s="30"/>
      <c r="C124" s="5" t="s">
        <v>20</v>
      </c>
      <c r="D124" s="14"/>
      <c r="E124" s="14"/>
      <c r="F124" s="14"/>
      <c r="G124" s="14"/>
      <c r="H124" s="31"/>
      <c r="I124" s="32"/>
      <c r="J124" s="33">
        <v>4000</v>
      </c>
      <c r="K124" s="32"/>
      <c r="L124" s="32"/>
      <c r="M124" s="5"/>
    </row>
    <row r="125" spans="1:13" x14ac:dyDescent="0.25">
      <c r="A125" s="30"/>
      <c r="B125" s="30"/>
      <c r="C125" s="5" t="s">
        <v>23</v>
      </c>
      <c r="D125" s="14"/>
      <c r="E125" s="14"/>
      <c r="F125" s="14"/>
      <c r="G125" s="14"/>
      <c r="H125" s="31"/>
      <c r="I125" s="32"/>
      <c r="J125" s="33">
        <v>7000</v>
      </c>
      <c r="K125" s="32"/>
      <c r="L125" s="32"/>
      <c r="M125" s="5"/>
    </row>
    <row r="126" spans="1:13" x14ac:dyDescent="0.25">
      <c r="A126" s="28"/>
      <c r="B126" s="28"/>
      <c r="C126" s="1"/>
      <c r="D126" s="24"/>
      <c r="E126" s="24"/>
      <c r="F126" s="24"/>
      <c r="G126" s="24"/>
      <c r="H126" s="25"/>
      <c r="I126" s="32"/>
      <c r="J126" s="26"/>
      <c r="K126" s="32"/>
      <c r="L126" s="3"/>
      <c r="M126" s="1"/>
    </row>
    <row r="127" spans="1:13" x14ac:dyDescent="0.25">
      <c r="A127" s="29">
        <v>12</v>
      </c>
      <c r="B127" s="29">
        <v>10</v>
      </c>
      <c r="C127" t="s">
        <v>16</v>
      </c>
      <c r="D127" s="21"/>
      <c r="E127" s="21">
        <v>300</v>
      </c>
      <c r="F127" s="21">
        <v>300</v>
      </c>
      <c r="G127" s="14"/>
      <c r="H127" s="22"/>
      <c r="I127" s="32"/>
      <c r="J127" s="23"/>
      <c r="K127" s="32"/>
      <c r="L127" s="2"/>
    </row>
    <row r="128" spans="1:13" x14ac:dyDescent="0.25">
      <c r="A128" s="29"/>
      <c r="C128" t="s">
        <v>17</v>
      </c>
      <c r="D128" s="21"/>
      <c r="E128" s="21">
        <v>1000</v>
      </c>
      <c r="F128" s="21">
        <v>200</v>
      </c>
      <c r="G128" s="14"/>
      <c r="H128" s="22"/>
      <c r="I128" s="32"/>
      <c r="J128" s="23"/>
      <c r="K128" s="32"/>
      <c r="L128" s="2"/>
    </row>
    <row r="129" spans="1:14" x14ac:dyDescent="0.25">
      <c r="A129" s="29"/>
      <c r="C129" t="s">
        <v>27</v>
      </c>
      <c r="D129" s="21"/>
      <c r="E129" s="21">
        <v>500</v>
      </c>
      <c r="F129" s="21">
        <v>500</v>
      </c>
      <c r="G129" s="14"/>
      <c r="H129" s="22"/>
      <c r="I129" s="32"/>
      <c r="J129" s="23"/>
      <c r="K129" s="32"/>
      <c r="L129" s="2"/>
    </row>
    <row r="130" spans="1:14" x14ac:dyDescent="0.25">
      <c r="A130" s="29"/>
      <c r="C130" t="s">
        <v>24</v>
      </c>
      <c r="D130" s="21"/>
      <c r="E130" s="21">
        <f>10*100</f>
        <v>1000</v>
      </c>
      <c r="F130" s="21">
        <v>300</v>
      </c>
      <c r="G130" s="14"/>
      <c r="H130" s="22"/>
      <c r="I130" s="32"/>
      <c r="J130" s="23"/>
      <c r="K130" s="32"/>
      <c r="L130" s="2"/>
    </row>
    <row r="131" spans="1:14" x14ac:dyDescent="0.25">
      <c r="A131" s="29"/>
      <c r="C131" t="s">
        <v>25</v>
      </c>
      <c r="D131" s="21"/>
      <c r="E131" s="21">
        <f>7*50</f>
        <v>350</v>
      </c>
      <c r="F131" s="21">
        <v>0</v>
      </c>
      <c r="G131" s="14"/>
      <c r="H131" s="22"/>
      <c r="I131" s="32"/>
      <c r="J131" s="23"/>
      <c r="K131" s="32"/>
      <c r="L131" s="2"/>
    </row>
    <row r="132" spans="1:14" x14ac:dyDescent="0.25">
      <c r="A132" s="29"/>
      <c r="C132" t="s">
        <v>41</v>
      </c>
      <c r="D132" s="21"/>
      <c r="E132" s="21">
        <v>800</v>
      </c>
      <c r="F132" s="21"/>
      <c r="G132" s="14"/>
      <c r="H132" s="22"/>
      <c r="I132" s="32"/>
      <c r="J132" s="23"/>
      <c r="K132" s="32"/>
      <c r="L132" s="2"/>
    </row>
    <row r="133" spans="1:14" x14ac:dyDescent="0.25">
      <c r="A133" s="29"/>
      <c r="C133" t="s">
        <v>26</v>
      </c>
      <c r="D133" s="21"/>
      <c r="E133" s="21">
        <f>15*100</f>
        <v>1500</v>
      </c>
      <c r="F133" s="21">
        <v>2000</v>
      </c>
      <c r="G133" s="14"/>
      <c r="H133" s="22">
        <f>+SUM(E127:F133)</f>
        <v>8750</v>
      </c>
      <c r="I133" s="32"/>
      <c r="J133" s="23">
        <f>+SUM(J135:J138)</f>
        <v>14400</v>
      </c>
      <c r="K133" s="32"/>
      <c r="L133" s="2">
        <f>+J133-H133</f>
        <v>5650</v>
      </c>
    </row>
    <row r="134" spans="1:14" x14ac:dyDescent="0.25">
      <c r="A134" s="29"/>
      <c r="D134" s="21"/>
      <c r="E134" s="21"/>
      <c r="F134" s="21"/>
      <c r="G134" s="14"/>
      <c r="H134" s="22"/>
      <c r="I134" s="32"/>
      <c r="J134" s="23"/>
      <c r="K134" s="32"/>
      <c r="L134" s="2"/>
    </row>
    <row r="135" spans="1:14" x14ac:dyDescent="0.25">
      <c r="A135" s="29"/>
      <c r="C135" t="s">
        <v>22</v>
      </c>
      <c r="D135" s="21"/>
      <c r="E135" s="21"/>
      <c r="F135" s="21"/>
      <c r="G135" s="14"/>
      <c r="H135" s="22"/>
      <c r="I135" s="32"/>
      <c r="J135" s="23">
        <v>3000</v>
      </c>
      <c r="K135" s="32"/>
      <c r="L135" s="2"/>
    </row>
    <row r="136" spans="1:14" x14ac:dyDescent="0.25">
      <c r="A136" s="29"/>
      <c r="C136" t="s">
        <v>21</v>
      </c>
      <c r="D136" s="21"/>
      <c r="E136" s="21"/>
      <c r="F136" s="21"/>
      <c r="G136" s="14"/>
      <c r="H136" s="22"/>
      <c r="I136" s="32"/>
      <c r="J136" s="23">
        <v>400</v>
      </c>
      <c r="K136" s="32"/>
      <c r="L136" s="2"/>
    </row>
    <row r="137" spans="1:14" x14ac:dyDescent="0.25">
      <c r="A137" s="29"/>
      <c r="C137" t="s">
        <v>20</v>
      </c>
      <c r="D137" s="21"/>
      <c r="E137" s="21"/>
      <c r="F137" s="21"/>
      <c r="G137" s="14"/>
      <c r="H137" s="22"/>
      <c r="I137" s="32"/>
      <c r="J137" s="23">
        <v>4000</v>
      </c>
      <c r="K137" s="32"/>
      <c r="L137" s="2"/>
    </row>
    <row r="138" spans="1:14" x14ac:dyDescent="0.25">
      <c r="A138" s="29"/>
      <c r="C138" t="s">
        <v>23</v>
      </c>
      <c r="D138" s="24"/>
      <c r="E138" s="24"/>
      <c r="F138" s="24"/>
      <c r="G138" s="14"/>
      <c r="H138" s="25"/>
      <c r="I138" s="32"/>
      <c r="J138" s="26">
        <v>7000</v>
      </c>
      <c r="K138" s="32"/>
      <c r="L138" s="2"/>
    </row>
    <row r="139" spans="1:14" x14ac:dyDescent="0.25">
      <c r="A139" s="29"/>
      <c r="D139" s="2">
        <f>+SUM(D15:D138)</f>
        <v>4000</v>
      </c>
      <c r="E139" s="2">
        <f>+SUM(E15:E138)</f>
        <v>51100</v>
      </c>
      <c r="F139" s="2">
        <f>+SUM(F15:F138)</f>
        <v>39450</v>
      </c>
      <c r="G139" s="14"/>
      <c r="H139" s="6">
        <f>+SUM(H15:H138)</f>
        <v>94550</v>
      </c>
      <c r="J139" s="6">
        <f>+SUM(J15:J138)</f>
        <v>230400</v>
      </c>
    </row>
    <row r="140" spans="1:14" x14ac:dyDescent="0.25">
      <c r="A140" s="29"/>
      <c r="D140" s="2"/>
      <c r="E140" s="2"/>
      <c r="F140" s="2"/>
      <c r="G140" s="14"/>
      <c r="H140" s="2"/>
      <c r="I140" s="32"/>
      <c r="J140" s="2"/>
      <c r="K140" s="32"/>
      <c r="L140" s="2"/>
      <c r="M140" s="2"/>
      <c r="N140" s="2"/>
    </row>
    <row r="141" spans="1:14" x14ac:dyDescent="0.25">
      <c r="A141" s="29">
        <v>13</v>
      </c>
      <c r="B141" s="29">
        <v>11</v>
      </c>
      <c r="C141" t="s">
        <v>28</v>
      </c>
      <c r="D141" s="2">
        <v>25000</v>
      </c>
      <c r="E141" s="2">
        <v>10000</v>
      </c>
      <c r="F141" s="2">
        <v>12000</v>
      </c>
      <c r="G141" s="14"/>
      <c r="H141" s="2">
        <f>+SUM(D141:F141)</f>
        <v>47000</v>
      </c>
      <c r="I141" s="32"/>
      <c r="J141" s="2"/>
      <c r="K141" s="32"/>
      <c r="L141" s="2"/>
      <c r="M141" s="2"/>
      <c r="N141" s="2"/>
    </row>
    <row r="142" spans="1:14" x14ac:dyDescent="0.25">
      <c r="A142" s="29"/>
      <c r="C142" t="s">
        <v>29</v>
      </c>
      <c r="D142" s="1"/>
      <c r="E142" s="1"/>
      <c r="F142" s="1"/>
      <c r="H142" s="1"/>
      <c r="J142" s="3">
        <f>0.164*100*12713</f>
        <v>208493.20000000004</v>
      </c>
      <c r="L142" s="4">
        <f>+J142-H141</f>
        <v>161493.20000000004</v>
      </c>
      <c r="M142" s="2"/>
    </row>
    <row r="143" spans="1:14" x14ac:dyDescent="0.25">
      <c r="A143" s="101" t="s">
        <v>54</v>
      </c>
      <c r="B143" s="101"/>
      <c r="C143" s="101"/>
      <c r="D143" s="4">
        <f>+D141+D139</f>
        <v>29000</v>
      </c>
      <c r="E143" s="4">
        <f>+E141+E139</f>
        <v>61100</v>
      </c>
      <c r="F143" s="4">
        <f>+F141+F139</f>
        <v>51450</v>
      </c>
      <c r="G143" s="15"/>
      <c r="H143" s="7">
        <f>+H139+F141+D141</f>
        <v>131550</v>
      </c>
      <c r="J143" s="7">
        <f>+J142+J139</f>
        <v>438893.20000000007</v>
      </c>
    </row>
    <row r="144" spans="1:14" x14ac:dyDescent="0.25">
      <c r="A144" s="29"/>
    </row>
    <row r="145" spans="1:13" x14ac:dyDescent="0.25">
      <c r="A145" s="29"/>
      <c r="J145" s="17"/>
      <c r="K145" s="41"/>
      <c r="L145" s="18"/>
    </row>
    <row r="146" spans="1:13" x14ac:dyDescent="0.25">
      <c r="A146" s="29"/>
      <c r="J146" t="s">
        <v>48</v>
      </c>
      <c r="L146" s="19"/>
      <c r="M146" s="20">
        <v>0.2</v>
      </c>
    </row>
    <row r="147" spans="1:13" x14ac:dyDescent="0.25">
      <c r="A147" s="29"/>
      <c r="J147" s="9"/>
      <c r="L147" s="16"/>
      <c r="M147" s="8"/>
    </row>
    <row r="148" spans="1:13" x14ac:dyDescent="0.25">
      <c r="A148" s="29"/>
      <c r="J148" t="s">
        <v>50</v>
      </c>
      <c r="M148" s="21">
        <f>NPV(0.2,L55:L142)</f>
        <v>57924.100359844175</v>
      </c>
    </row>
    <row r="149" spans="1:13" x14ac:dyDescent="0.25">
      <c r="A149" s="29"/>
      <c r="J149" t="s">
        <v>51</v>
      </c>
      <c r="M149" s="27">
        <f>+M48</f>
        <v>-13649.607767489711</v>
      </c>
    </row>
    <row r="150" spans="1:13" x14ac:dyDescent="0.25">
      <c r="A150" s="29"/>
      <c r="J150" t="s">
        <v>49</v>
      </c>
      <c r="M150" s="46">
        <f>M148+M149</f>
        <v>44274.492592354465</v>
      </c>
    </row>
    <row r="151" spans="1:13" x14ac:dyDescent="0.25">
      <c r="A151" s="29"/>
    </row>
    <row r="152" spans="1:13" x14ac:dyDescent="0.25">
      <c r="J152" t="s">
        <v>52</v>
      </c>
      <c r="M152" s="49">
        <f>IRR(L48:L142)</f>
        <v>0.57590392433989979</v>
      </c>
    </row>
  </sheetData>
  <sheetProtection password="CC4D" sheet="1" objects="1" scenarios="1"/>
  <sortState ref="L136:L245">
    <sortCondition ref="L136"/>
  </sortState>
  <mergeCells count="7">
    <mergeCell ref="M13:M14"/>
    <mergeCell ref="A143:C143"/>
    <mergeCell ref="D12:L12"/>
    <mergeCell ref="D13:F13"/>
    <mergeCell ref="J13:J14"/>
    <mergeCell ref="L13:L14"/>
    <mergeCell ref="H13:H14"/>
  </mergeCells>
  <conditionalFormatting sqref="L15:M47 L49:M142">
    <cfRule type="cellIs" dxfId="3" priority="2" operator="lessThan">
      <formula>0</formula>
    </cfRule>
  </conditionalFormatting>
  <conditionalFormatting sqref="M149">
    <cfRule type="cellIs" dxfId="2" priority="1" operator="lessThan">
      <formula>0</formula>
    </cfRule>
  </conditionalFormatting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161"/>
  <sheetViews>
    <sheetView showGridLines="0" zoomScale="85" zoomScaleNormal="85" workbookViewId="0">
      <selection sqref="A1:A12"/>
    </sheetView>
  </sheetViews>
  <sheetFormatPr defaultColWidth="9.140625" defaultRowHeight="15" x14ac:dyDescent="0.25"/>
  <cols>
    <col min="1" max="1" width="16.140625" customWidth="1"/>
    <col min="2" max="2" width="16.140625" style="29" customWidth="1"/>
    <col min="3" max="3" width="50.7109375" customWidth="1"/>
    <col min="4" max="6" width="11.5703125" customWidth="1"/>
    <col min="7" max="7" width="2.42578125" style="13" customWidth="1"/>
    <col min="8" max="8" width="12.140625" customWidth="1"/>
    <col min="9" max="9" width="2.140625" style="5" customWidth="1"/>
    <col min="10" max="10" width="12.5703125" customWidth="1"/>
    <col min="11" max="11" width="2.140625" style="5" customWidth="1"/>
    <col min="12" max="13" width="11.85546875" customWidth="1"/>
    <col min="14" max="14" width="13.28515625" customWidth="1"/>
  </cols>
  <sheetData>
    <row r="1" spans="1:13" x14ac:dyDescent="0.25">
      <c r="A1" s="9" t="s">
        <v>35</v>
      </c>
      <c r="B1"/>
    </row>
    <row r="2" spans="1:13" x14ac:dyDescent="0.25">
      <c r="A2" s="10" t="s">
        <v>33</v>
      </c>
      <c r="B2" s="5"/>
      <c r="C2" s="5"/>
    </row>
    <row r="3" spans="1:13" x14ac:dyDescent="0.25">
      <c r="A3" s="5" t="s">
        <v>36</v>
      </c>
      <c r="B3" s="5"/>
      <c r="C3" s="5"/>
    </row>
    <row r="4" spans="1:13" x14ac:dyDescent="0.25">
      <c r="A4" s="5" t="s">
        <v>44</v>
      </c>
      <c r="B4" s="5"/>
      <c r="C4" s="5"/>
    </row>
    <row r="5" spans="1:13" x14ac:dyDescent="0.25">
      <c r="A5" s="5" t="s">
        <v>32</v>
      </c>
      <c r="B5" s="5"/>
      <c r="C5" s="5"/>
    </row>
    <row r="6" spans="1:13" x14ac:dyDescent="0.25">
      <c r="A6" s="5" t="s">
        <v>10</v>
      </c>
      <c r="B6" s="5"/>
      <c r="C6" s="5"/>
    </row>
    <row r="7" spans="1:13" x14ac:dyDescent="0.25">
      <c r="A7" s="5" t="s">
        <v>31</v>
      </c>
      <c r="B7" s="5"/>
      <c r="C7" s="5"/>
    </row>
    <row r="8" spans="1:13" x14ac:dyDescent="0.25">
      <c r="A8" s="10" t="s">
        <v>34</v>
      </c>
      <c r="B8" s="5"/>
      <c r="C8" s="5"/>
    </row>
    <row r="9" spans="1:13" x14ac:dyDescent="0.25">
      <c r="A9" s="5" t="s">
        <v>45</v>
      </c>
      <c r="B9" s="5"/>
      <c r="C9" s="5"/>
    </row>
    <row r="10" spans="1:13" x14ac:dyDescent="0.25">
      <c r="A10" s="5" t="s">
        <v>18</v>
      </c>
      <c r="B10" s="5"/>
      <c r="C10" s="5"/>
    </row>
    <row r="11" spans="1:13" x14ac:dyDescent="0.25">
      <c r="A11" s="5"/>
      <c r="B11" s="5"/>
      <c r="C11" s="5"/>
    </row>
    <row r="12" spans="1:13" ht="21" x14ac:dyDescent="0.35">
      <c r="A12" s="11" t="s">
        <v>19</v>
      </c>
      <c r="B12" s="5"/>
      <c r="C12" s="5"/>
      <c r="D12" s="102" t="s">
        <v>46</v>
      </c>
      <c r="E12" s="102"/>
      <c r="F12" s="102"/>
      <c r="G12" s="102"/>
      <c r="H12" s="102"/>
      <c r="I12" s="102"/>
      <c r="J12" s="102"/>
      <c r="K12" s="102"/>
      <c r="L12" s="102"/>
    </row>
    <row r="13" spans="1:13" s="56" customFormat="1" ht="10.5" customHeight="1" x14ac:dyDescent="0.2">
      <c r="A13" s="83"/>
      <c r="B13" s="83"/>
      <c r="C13" s="83"/>
      <c r="D13" s="111" t="s">
        <v>5</v>
      </c>
      <c r="E13" s="111"/>
      <c r="F13" s="111"/>
      <c r="G13" s="84"/>
      <c r="H13" s="112" t="s">
        <v>30</v>
      </c>
      <c r="I13" s="83"/>
      <c r="J13" s="114" t="s">
        <v>43</v>
      </c>
      <c r="K13" s="83"/>
      <c r="L13" s="116" t="s">
        <v>47</v>
      </c>
      <c r="M13" s="116" t="s">
        <v>53</v>
      </c>
    </row>
    <row r="14" spans="1:13" s="56" customFormat="1" ht="34.5" customHeight="1" thickBot="1" x14ac:dyDescent="0.25">
      <c r="A14" s="85" t="s">
        <v>0</v>
      </c>
      <c r="B14" s="85" t="s">
        <v>1</v>
      </c>
      <c r="C14" s="86" t="s">
        <v>2</v>
      </c>
      <c r="D14" s="87" t="s">
        <v>14</v>
      </c>
      <c r="E14" s="87" t="s">
        <v>3</v>
      </c>
      <c r="F14" s="87" t="s">
        <v>4</v>
      </c>
      <c r="G14" s="87"/>
      <c r="H14" s="113"/>
      <c r="I14" s="83"/>
      <c r="J14" s="115"/>
      <c r="K14" s="83"/>
      <c r="L14" s="117"/>
      <c r="M14" s="117"/>
    </row>
    <row r="15" spans="1:13" s="56" customFormat="1" ht="9" customHeight="1" x14ac:dyDescent="0.2">
      <c r="A15" s="50">
        <v>1</v>
      </c>
      <c r="B15" s="50">
        <v>-1</v>
      </c>
      <c r="C15" s="51" t="s">
        <v>6</v>
      </c>
      <c r="D15" s="52">
        <v>4000</v>
      </c>
      <c r="E15" s="52">
        <v>200</v>
      </c>
      <c r="F15" s="52"/>
      <c r="G15" s="52"/>
      <c r="H15" s="53"/>
      <c r="I15" s="54"/>
      <c r="J15" s="55"/>
      <c r="K15" s="54"/>
      <c r="L15" s="54"/>
      <c r="M15" s="51"/>
    </row>
    <row r="16" spans="1:13" s="56" customFormat="1" ht="9" customHeight="1" x14ac:dyDescent="0.2">
      <c r="A16" s="50"/>
      <c r="B16" s="50"/>
      <c r="C16" s="51" t="s">
        <v>7</v>
      </c>
      <c r="D16" s="52"/>
      <c r="E16" s="52">
        <v>200</v>
      </c>
      <c r="F16" s="52">
        <v>200</v>
      </c>
      <c r="G16" s="52"/>
      <c r="H16" s="53">
        <f>+SUM(D15:F16)</f>
        <v>4600</v>
      </c>
      <c r="I16" s="54"/>
      <c r="J16" s="55"/>
      <c r="K16" s="54"/>
      <c r="L16" s="54">
        <f>+J16-H16</f>
        <v>-4600</v>
      </c>
      <c r="M16" s="54">
        <v>-4600</v>
      </c>
    </row>
    <row r="17" spans="1:13" s="56" customFormat="1" ht="9" customHeight="1" x14ac:dyDescent="0.2">
      <c r="A17" s="57"/>
      <c r="B17" s="57"/>
      <c r="C17" s="58"/>
      <c r="D17" s="59"/>
      <c r="E17" s="59"/>
      <c r="F17" s="59"/>
      <c r="G17" s="59"/>
      <c r="H17" s="60"/>
      <c r="I17" s="54"/>
      <c r="J17" s="61"/>
      <c r="K17" s="54"/>
      <c r="L17" s="62"/>
      <c r="M17" s="58"/>
    </row>
    <row r="18" spans="1:13" s="56" customFormat="1" ht="9" customHeight="1" x14ac:dyDescent="0.2">
      <c r="A18" s="63">
        <v>2</v>
      </c>
      <c r="B18" s="63">
        <v>0</v>
      </c>
      <c r="C18" s="64" t="s">
        <v>8</v>
      </c>
      <c r="D18" s="65"/>
      <c r="E18" s="65">
        <v>600</v>
      </c>
      <c r="F18" s="65"/>
      <c r="G18" s="65"/>
      <c r="H18" s="66"/>
      <c r="I18" s="54"/>
      <c r="J18" s="67"/>
      <c r="K18" s="54"/>
      <c r="L18" s="68"/>
      <c r="M18" s="64"/>
    </row>
    <row r="19" spans="1:13" s="56" customFormat="1" ht="9" customHeight="1" x14ac:dyDescent="0.2">
      <c r="A19" s="50"/>
      <c r="B19" s="50"/>
      <c r="C19" s="51" t="s">
        <v>9</v>
      </c>
      <c r="D19" s="52"/>
      <c r="E19" s="52">
        <v>600</v>
      </c>
      <c r="F19" s="52"/>
      <c r="G19" s="52"/>
      <c r="H19" s="53">
        <f>+SUM(D18:F19)</f>
        <v>1200</v>
      </c>
      <c r="I19" s="54"/>
      <c r="J19" s="55"/>
      <c r="K19" s="54"/>
      <c r="L19" s="54">
        <f>+J19-H19</f>
        <v>-1200</v>
      </c>
      <c r="M19" s="69">
        <f>PV(0.2,1,,1200)</f>
        <v>-1000</v>
      </c>
    </row>
    <row r="20" spans="1:13" s="56" customFormat="1" ht="9" customHeight="1" x14ac:dyDescent="0.2">
      <c r="A20" s="50"/>
      <c r="B20" s="50"/>
      <c r="C20" s="51"/>
      <c r="D20" s="52"/>
      <c r="E20" s="52"/>
      <c r="F20" s="52"/>
      <c r="G20" s="52"/>
      <c r="H20" s="53"/>
      <c r="I20" s="54"/>
      <c r="J20" s="55"/>
      <c r="K20" s="54"/>
      <c r="L20" s="54"/>
      <c r="M20" s="51"/>
    </row>
    <row r="21" spans="1:13" s="56" customFormat="1" ht="9" customHeight="1" x14ac:dyDescent="0.2">
      <c r="A21" s="50"/>
      <c r="B21" s="50"/>
      <c r="C21" s="51" t="s">
        <v>11</v>
      </c>
      <c r="D21" s="52"/>
      <c r="E21" s="52">
        <v>2000</v>
      </c>
      <c r="F21" s="52">
        <f>25*100</f>
        <v>2500</v>
      </c>
      <c r="G21" s="52"/>
      <c r="H21" s="53"/>
      <c r="I21" s="54"/>
      <c r="J21" s="55"/>
      <c r="K21" s="54"/>
      <c r="L21" s="54"/>
      <c r="M21" s="51"/>
    </row>
    <row r="22" spans="1:13" s="56" customFormat="1" ht="9" customHeight="1" x14ac:dyDescent="0.2">
      <c r="A22" s="50"/>
      <c r="B22" s="50"/>
      <c r="C22" s="51" t="s">
        <v>12</v>
      </c>
      <c r="D22" s="52"/>
      <c r="E22" s="52">
        <v>300</v>
      </c>
      <c r="F22" s="52">
        <v>300</v>
      </c>
      <c r="G22" s="52"/>
      <c r="H22" s="53"/>
      <c r="I22" s="54"/>
      <c r="J22" s="55"/>
      <c r="K22" s="54"/>
      <c r="L22" s="54"/>
      <c r="M22" s="51"/>
    </row>
    <row r="23" spans="1:13" s="56" customFormat="1" ht="9" customHeight="1" x14ac:dyDescent="0.2">
      <c r="A23" s="50"/>
      <c r="B23" s="50"/>
      <c r="C23" s="51" t="s">
        <v>13</v>
      </c>
      <c r="D23" s="52"/>
      <c r="E23" s="52">
        <v>400</v>
      </c>
      <c r="F23" s="52"/>
      <c r="G23" s="52"/>
      <c r="H23" s="53">
        <f>+SUM(D21:F23)</f>
        <v>5500</v>
      </c>
      <c r="I23" s="54"/>
      <c r="J23" s="55"/>
      <c r="K23" s="54"/>
      <c r="L23" s="54">
        <f>+J23-H23</f>
        <v>-5500</v>
      </c>
      <c r="M23" s="69">
        <f>PV(0.2,2,,5500)</f>
        <v>-3819.4444444444448</v>
      </c>
    </row>
    <row r="24" spans="1:13" s="56" customFormat="1" ht="9" customHeight="1" x14ac:dyDescent="0.2">
      <c r="A24" s="57"/>
      <c r="B24" s="57"/>
      <c r="C24" s="58"/>
      <c r="D24" s="59"/>
      <c r="E24" s="59"/>
      <c r="F24" s="59"/>
      <c r="G24" s="59"/>
      <c r="H24" s="60"/>
      <c r="I24" s="54"/>
      <c r="J24" s="61"/>
      <c r="K24" s="54"/>
      <c r="L24" s="62"/>
      <c r="M24" s="58"/>
    </row>
    <row r="25" spans="1:13" s="56" customFormat="1" ht="9" customHeight="1" x14ac:dyDescent="0.2">
      <c r="A25" s="63">
        <v>3</v>
      </c>
      <c r="B25" s="63">
        <v>1</v>
      </c>
      <c r="C25" s="64" t="s">
        <v>15</v>
      </c>
      <c r="D25" s="65"/>
      <c r="E25" s="65">
        <v>200</v>
      </c>
      <c r="F25" s="65">
        <v>250</v>
      </c>
      <c r="G25" s="65"/>
      <c r="H25" s="66"/>
      <c r="I25" s="54"/>
      <c r="J25" s="67"/>
      <c r="K25" s="54"/>
      <c r="L25" s="68"/>
      <c r="M25" s="64"/>
    </row>
    <row r="26" spans="1:13" s="56" customFormat="1" ht="9" customHeight="1" x14ac:dyDescent="0.2">
      <c r="A26" s="50"/>
      <c r="B26" s="50"/>
      <c r="C26" s="51" t="s">
        <v>16</v>
      </c>
      <c r="D26" s="52"/>
      <c r="E26" s="52">
        <v>300</v>
      </c>
      <c r="F26" s="52">
        <v>300</v>
      </c>
      <c r="G26" s="52"/>
      <c r="H26" s="53"/>
      <c r="I26" s="54"/>
      <c r="J26" s="55"/>
      <c r="K26" s="54"/>
      <c r="L26" s="54"/>
      <c r="M26" s="51"/>
    </row>
    <row r="27" spans="1:13" s="56" customFormat="1" ht="9" customHeight="1" x14ac:dyDescent="0.2">
      <c r="A27" s="50"/>
      <c r="B27" s="50"/>
      <c r="C27" s="51" t="s">
        <v>38</v>
      </c>
      <c r="D27" s="52"/>
      <c r="E27" s="52">
        <v>1000</v>
      </c>
      <c r="F27" s="52">
        <v>200</v>
      </c>
      <c r="G27" s="52"/>
      <c r="H27" s="53"/>
      <c r="I27" s="54"/>
      <c r="J27" s="55"/>
      <c r="K27" s="54"/>
      <c r="L27" s="54"/>
      <c r="M27" s="51"/>
    </row>
    <row r="28" spans="1:13" s="56" customFormat="1" ht="9" customHeight="1" x14ac:dyDescent="0.2">
      <c r="A28" s="50"/>
      <c r="B28" s="50"/>
      <c r="C28" s="51" t="s">
        <v>13</v>
      </c>
      <c r="D28" s="52"/>
      <c r="E28" s="52">
        <v>400</v>
      </c>
      <c r="F28" s="52"/>
      <c r="G28" s="52"/>
      <c r="H28" s="53"/>
      <c r="I28" s="54"/>
      <c r="J28" s="55"/>
      <c r="K28" s="54"/>
      <c r="L28" s="54"/>
      <c r="M28" s="51"/>
    </row>
    <row r="29" spans="1:13" s="56" customFormat="1" ht="9" customHeight="1" x14ac:dyDescent="0.2">
      <c r="A29" s="50"/>
      <c r="B29" s="50"/>
      <c r="C29" s="51" t="s">
        <v>37</v>
      </c>
      <c r="D29" s="52"/>
      <c r="E29" s="52">
        <v>500</v>
      </c>
      <c r="F29" s="52">
        <v>500</v>
      </c>
      <c r="G29" s="52"/>
      <c r="H29" s="53">
        <f>+SUM(D25:F29)</f>
        <v>3650</v>
      </c>
      <c r="I29" s="54"/>
      <c r="J29" s="55"/>
      <c r="K29" s="54"/>
      <c r="L29" s="54">
        <f>+J29-H29</f>
        <v>-3650</v>
      </c>
      <c r="M29" s="69">
        <f>PV(0.2,3,,3650)</f>
        <v>-2112.2685185185187</v>
      </c>
    </row>
    <row r="30" spans="1:13" s="56" customFormat="1" ht="9" customHeight="1" x14ac:dyDescent="0.2">
      <c r="A30" s="57"/>
      <c r="B30" s="57"/>
      <c r="C30" s="58"/>
      <c r="D30" s="59"/>
      <c r="E30" s="59"/>
      <c r="F30" s="59"/>
      <c r="G30" s="59"/>
      <c r="H30" s="60"/>
      <c r="I30" s="54"/>
      <c r="J30" s="61"/>
      <c r="K30" s="54"/>
      <c r="L30" s="62"/>
      <c r="M30" s="58"/>
    </row>
    <row r="31" spans="1:13" s="56" customFormat="1" ht="9" customHeight="1" x14ac:dyDescent="0.2">
      <c r="A31" s="63">
        <v>4</v>
      </c>
      <c r="B31" s="63">
        <v>2</v>
      </c>
      <c r="C31" s="64" t="s">
        <v>16</v>
      </c>
      <c r="D31" s="65"/>
      <c r="E31" s="65">
        <v>300</v>
      </c>
      <c r="F31" s="65">
        <v>300</v>
      </c>
      <c r="G31" s="65"/>
      <c r="H31" s="66"/>
      <c r="I31" s="54"/>
      <c r="J31" s="67"/>
      <c r="K31" s="54"/>
      <c r="L31" s="68"/>
      <c r="M31" s="64"/>
    </row>
    <row r="32" spans="1:13" s="56" customFormat="1" ht="9" customHeight="1" x14ac:dyDescent="0.2">
      <c r="A32" s="50"/>
      <c r="B32" s="50"/>
      <c r="C32" s="51" t="s">
        <v>38</v>
      </c>
      <c r="D32" s="52"/>
      <c r="E32" s="52"/>
      <c r="F32" s="52"/>
      <c r="G32" s="52"/>
      <c r="H32" s="53"/>
      <c r="I32" s="54"/>
      <c r="J32" s="55"/>
      <c r="K32" s="54"/>
      <c r="L32" s="54"/>
      <c r="M32" s="51"/>
    </row>
    <row r="33" spans="1:13" s="56" customFormat="1" ht="9" customHeight="1" x14ac:dyDescent="0.2">
      <c r="A33" s="50"/>
      <c r="B33" s="50"/>
      <c r="C33" s="51" t="s">
        <v>27</v>
      </c>
      <c r="D33" s="52"/>
      <c r="E33" s="52">
        <v>500</v>
      </c>
      <c r="F33" s="52">
        <v>500</v>
      </c>
      <c r="G33" s="52"/>
      <c r="H33" s="53">
        <f>+SUM(E31:F33)</f>
        <v>1600</v>
      </c>
      <c r="I33" s="54"/>
      <c r="J33" s="55"/>
      <c r="K33" s="54"/>
      <c r="L33" s="54">
        <f>+J33-H33</f>
        <v>-1600</v>
      </c>
      <c r="M33" s="69">
        <f>PV(0.2,4,,1600)</f>
        <v>-771.60493827160496</v>
      </c>
    </row>
    <row r="34" spans="1:13" s="56" customFormat="1" ht="9" customHeight="1" x14ac:dyDescent="0.2">
      <c r="A34" s="57"/>
      <c r="B34" s="57"/>
      <c r="C34" s="58"/>
      <c r="D34" s="59"/>
      <c r="E34" s="59"/>
      <c r="F34" s="59"/>
      <c r="G34" s="59"/>
      <c r="H34" s="60"/>
      <c r="I34" s="54"/>
      <c r="J34" s="61"/>
      <c r="K34" s="54"/>
      <c r="L34" s="62"/>
      <c r="M34" s="58"/>
    </row>
    <row r="35" spans="1:13" s="56" customFormat="1" ht="9" customHeight="1" x14ac:dyDescent="0.2">
      <c r="A35" s="63">
        <v>5</v>
      </c>
      <c r="B35" s="63">
        <v>3</v>
      </c>
      <c r="C35" s="64" t="s">
        <v>16</v>
      </c>
      <c r="D35" s="65"/>
      <c r="E35" s="65">
        <v>300</v>
      </c>
      <c r="F35" s="65">
        <v>300</v>
      </c>
      <c r="G35" s="65"/>
      <c r="H35" s="66"/>
      <c r="I35" s="54"/>
      <c r="J35" s="67"/>
      <c r="K35" s="54"/>
      <c r="L35" s="68"/>
      <c r="M35" s="64"/>
    </row>
    <row r="36" spans="1:13" s="56" customFormat="1" ht="9" customHeight="1" x14ac:dyDescent="0.2">
      <c r="A36" s="50"/>
      <c r="B36" s="50"/>
      <c r="C36" s="51" t="s">
        <v>17</v>
      </c>
      <c r="D36" s="52"/>
      <c r="E36" s="52">
        <v>1000</v>
      </c>
      <c r="F36" s="52">
        <v>200</v>
      </c>
      <c r="G36" s="52"/>
      <c r="H36" s="53"/>
      <c r="I36" s="54"/>
      <c r="J36" s="55"/>
      <c r="K36" s="54"/>
      <c r="L36" s="54"/>
      <c r="M36" s="51"/>
    </row>
    <row r="37" spans="1:13" s="56" customFormat="1" ht="9" customHeight="1" x14ac:dyDescent="0.2">
      <c r="A37" s="50"/>
      <c r="B37" s="50"/>
      <c r="C37" s="51" t="s">
        <v>27</v>
      </c>
      <c r="D37" s="52"/>
      <c r="E37" s="52">
        <v>500</v>
      </c>
      <c r="F37" s="52">
        <v>500</v>
      </c>
      <c r="G37" s="52"/>
      <c r="H37" s="53"/>
      <c r="I37" s="54"/>
      <c r="J37" s="55"/>
      <c r="K37" s="54"/>
      <c r="L37" s="54"/>
      <c r="M37" s="51"/>
    </row>
    <row r="38" spans="1:13" s="56" customFormat="1" ht="9" customHeight="1" x14ac:dyDescent="0.2">
      <c r="A38" s="50"/>
      <c r="B38" s="50"/>
      <c r="C38" s="51" t="s">
        <v>40</v>
      </c>
      <c r="D38" s="52"/>
      <c r="E38" s="52"/>
      <c r="F38" s="52">
        <v>6000</v>
      </c>
      <c r="G38" s="52"/>
      <c r="H38" s="53"/>
      <c r="I38" s="54"/>
      <c r="J38" s="55"/>
      <c r="K38" s="54"/>
      <c r="L38" s="54"/>
      <c r="M38" s="51"/>
    </row>
    <row r="39" spans="1:13" s="56" customFormat="1" ht="9" customHeight="1" x14ac:dyDescent="0.2">
      <c r="A39" s="50"/>
      <c r="B39" s="50"/>
      <c r="C39" s="51" t="s">
        <v>39</v>
      </c>
      <c r="D39" s="52"/>
      <c r="E39" s="52">
        <f>10*100</f>
        <v>1000</v>
      </c>
      <c r="F39" s="52">
        <v>300</v>
      </c>
      <c r="G39" s="52"/>
      <c r="H39" s="53"/>
      <c r="I39" s="54"/>
      <c r="J39" s="55"/>
      <c r="K39" s="54"/>
      <c r="L39" s="54"/>
      <c r="M39" s="51"/>
    </row>
    <row r="40" spans="1:13" s="56" customFormat="1" ht="9" customHeight="1" x14ac:dyDescent="0.2">
      <c r="A40" s="50"/>
      <c r="B40" s="50"/>
      <c r="C40" s="51" t="s">
        <v>25</v>
      </c>
      <c r="D40" s="52"/>
      <c r="E40" s="52">
        <f>7*50</f>
        <v>350</v>
      </c>
      <c r="F40" s="52">
        <v>0</v>
      </c>
      <c r="G40" s="52"/>
      <c r="H40" s="53"/>
      <c r="I40" s="54"/>
      <c r="J40" s="55"/>
      <c r="K40" s="54"/>
      <c r="L40" s="54"/>
      <c r="M40" s="51"/>
    </row>
    <row r="41" spans="1:13" s="56" customFormat="1" ht="9" customHeight="1" x14ac:dyDescent="0.2">
      <c r="A41" s="50"/>
      <c r="B41" s="50"/>
      <c r="C41" s="51" t="s">
        <v>41</v>
      </c>
      <c r="D41" s="52"/>
      <c r="E41" s="52">
        <v>800</v>
      </c>
      <c r="F41" s="52"/>
      <c r="G41" s="52"/>
      <c r="H41" s="53"/>
      <c r="I41" s="54"/>
      <c r="J41" s="55"/>
      <c r="K41" s="54"/>
      <c r="L41" s="54"/>
      <c r="M41" s="51"/>
    </row>
    <row r="42" spans="1:13" s="56" customFormat="1" ht="9" customHeight="1" x14ac:dyDescent="0.2">
      <c r="A42" s="50"/>
      <c r="B42" s="50"/>
      <c r="C42" s="51" t="s">
        <v>42</v>
      </c>
      <c r="D42" s="52"/>
      <c r="E42" s="52">
        <f>15*100</f>
        <v>1500</v>
      </c>
      <c r="F42" s="52">
        <v>4000</v>
      </c>
      <c r="G42" s="52"/>
      <c r="H42" s="53">
        <f>+SUM(E35:F42)</f>
        <v>16750</v>
      </c>
      <c r="I42" s="54"/>
      <c r="J42" s="55">
        <f>+SUM(J44:J47)</f>
        <v>14400</v>
      </c>
      <c r="K42" s="54"/>
      <c r="L42" s="54">
        <f>+J42-H42+PV(0.2,1,,1200)</f>
        <v>-3350</v>
      </c>
      <c r="M42" s="69">
        <f>PV(0.2,5,,3350)</f>
        <v>-1346.289866255144</v>
      </c>
    </row>
    <row r="43" spans="1:13" s="56" customFormat="1" ht="9" customHeight="1" x14ac:dyDescent="0.2">
      <c r="A43" s="50"/>
      <c r="B43" s="50"/>
      <c r="C43" s="51"/>
      <c r="D43" s="52"/>
      <c r="E43" s="52"/>
      <c r="F43" s="52"/>
      <c r="G43" s="52"/>
      <c r="H43" s="53"/>
      <c r="I43" s="54"/>
      <c r="J43" s="55"/>
      <c r="K43" s="54"/>
      <c r="L43" s="54"/>
      <c r="M43" s="51"/>
    </row>
    <row r="44" spans="1:13" s="56" customFormat="1" ht="9" customHeight="1" x14ac:dyDescent="0.2">
      <c r="A44" s="50"/>
      <c r="B44" s="50"/>
      <c r="C44" s="51" t="s">
        <v>22</v>
      </c>
      <c r="D44" s="52"/>
      <c r="E44" s="52"/>
      <c r="F44" s="52"/>
      <c r="G44" s="52"/>
      <c r="H44" s="53"/>
      <c r="I44" s="54"/>
      <c r="J44" s="55">
        <v>3000</v>
      </c>
      <c r="K44" s="54"/>
      <c r="L44" s="54"/>
      <c r="M44" s="69"/>
    </row>
    <row r="45" spans="1:13" s="56" customFormat="1" ht="9" customHeight="1" x14ac:dyDescent="0.2">
      <c r="A45" s="50"/>
      <c r="B45" s="50"/>
      <c r="C45" s="51" t="s">
        <v>21</v>
      </c>
      <c r="D45" s="52"/>
      <c r="E45" s="52"/>
      <c r="F45" s="52"/>
      <c r="G45" s="52"/>
      <c r="H45" s="53"/>
      <c r="I45" s="54"/>
      <c r="J45" s="55">
        <v>400</v>
      </c>
      <c r="K45" s="54"/>
      <c r="L45" s="54"/>
      <c r="M45" s="51"/>
    </row>
    <row r="46" spans="1:13" s="56" customFormat="1" ht="9" customHeight="1" x14ac:dyDescent="0.2">
      <c r="A46" s="50"/>
      <c r="B46" s="50"/>
      <c r="C46" s="51" t="s">
        <v>20</v>
      </c>
      <c r="D46" s="52"/>
      <c r="E46" s="52"/>
      <c r="F46" s="52"/>
      <c r="G46" s="52"/>
      <c r="H46" s="53"/>
      <c r="I46" s="54"/>
      <c r="J46" s="55">
        <v>4000</v>
      </c>
      <c r="K46" s="54"/>
      <c r="L46" s="54"/>
      <c r="M46" s="51"/>
    </row>
    <row r="47" spans="1:13" s="56" customFormat="1" ht="9" customHeight="1" x14ac:dyDescent="0.2">
      <c r="A47" s="50"/>
      <c r="B47" s="50"/>
      <c r="C47" s="51" t="s">
        <v>23</v>
      </c>
      <c r="D47" s="52"/>
      <c r="E47" s="52"/>
      <c r="F47" s="52"/>
      <c r="G47" s="52"/>
      <c r="H47" s="53"/>
      <c r="I47" s="54"/>
      <c r="J47" s="55">
        <v>7000</v>
      </c>
      <c r="K47" s="54"/>
      <c r="L47" s="54"/>
      <c r="M47" s="51"/>
    </row>
    <row r="48" spans="1:13" s="56" customFormat="1" ht="9" customHeight="1" x14ac:dyDescent="0.2">
      <c r="A48" s="57"/>
      <c r="B48" s="57"/>
      <c r="C48" s="70" t="s">
        <v>55</v>
      </c>
      <c r="D48" s="59"/>
      <c r="E48" s="59"/>
      <c r="F48" s="59"/>
      <c r="G48" s="59"/>
      <c r="H48" s="60"/>
      <c r="I48" s="54"/>
      <c r="J48" s="61"/>
      <c r="K48" s="54"/>
      <c r="L48" s="71">
        <f>+M48</f>
        <v>-13649.607767489711</v>
      </c>
      <c r="M48" s="72">
        <f>+SUM(M15:M47)</f>
        <v>-13649.607767489711</v>
      </c>
    </row>
    <row r="49" spans="1:13" s="56" customFormat="1" ht="9" customHeight="1" x14ac:dyDescent="0.2">
      <c r="A49" s="63">
        <v>6</v>
      </c>
      <c r="B49" s="63">
        <v>4</v>
      </c>
      <c r="C49" s="64" t="s">
        <v>16</v>
      </c>
      <c r="D49" s="65"/>
      <c r="E49" s="65">
        <v>300</v>
      </c>
      <c r="F49" s="65">
        <v>300</v>
      </c>
      <c r="G49" s="65"/>
      <c r="H49" s="66"/>
      <c r="I49" s="54"/>
      <c r="J49" s="67"/>
      <c r="K49" s="54"/>
      <c r="L49" s="68"/>
      <c r="M49" s="64"/>
    </row>
    <row r="50" spans="1:13" s="56" customFormat="1" ht="9" customHeight="1" x14ac:dyDescent="0.2">
      <c r="A50" s="50"/>
      <c r="B50" s="50"/>
      <c r="C50" s="51" t="s">
        <v>17</v>
      </c>
      <c r="D50" s="52"/>
      <c r="E50" s="52">
        <v>1000</v>
      </c>
      <c r="F50" s="52">
        <v>200</v>
      </c>
      <c r="G50" s="52"/>
      <c r="H50" s="53"/>
      <c r="I50" s="54"/>
      <c r="J50" s="55"/>
      <c r="K50" s="54"/>
      <c r="L50" s="54"/>
      <c r="M50" s="51"/>
    </row>
    <row r="51" spans="1:13" s="56" customFormat="1" ht="9" customHeight="1" x14ac:dyDescent="0.2">
      <c r="A51" s="50"/>
      <c r="B51" s="50"/>
      <c r="C51" s="51" t="s">
        <v>27</v>
      </c>
      <c r="D51" s="52"/>
      <c r="E51" s="52">
        <v>500</v>
      </c>
      <c r="F51" s="52">
        <v>500</v>
      </c>
      <c r="G51" s="52"/>
      <c r="H51" s="53"/>
      <c r="I51" s="54"/>
      <c r="J51" s="55"/>
      <c r="K51" s="54"/>
      <c r="L51" s="54"/>
      <c r="M51" s="51"/>
    </row>
    <row r="52" spans="1:13" s="56" customFormat="1" ht="9" customHeight="1" x14ac:dyDescent="0.2">
      <c r="A52" s="50"/>
      <c r="B52" s="50"/>
      <c r="C52" s="51" t="s">
        <v>24</v>
      </c>
      <c r="D52" s="52"/>
      <c r="E52" s="52">
        <f>10*100</f>
        <v>1000</v>
      </c>
      <c r="F52" s="52">
        <v>300</v>
      </c>
      <c r="G52" s="52"/>
      <c r="H52" s="53"/>
      <c r="I52" s="54"/>
      <c r="J52" s="55"/>
      <c r="K52" s="54"/>
      <c r="L52" s="54"/>
      <c r="M52" s="51"/>
    </row>
    <row r="53" spans="1:13" s="56" customFormat="1" ht="9" customHeight="1" x14ac:dyDescent="0.2">
      <c r="A53" s="50"/>
      <c r="B53" s="50"/>
      <c r="C53" s="51" t="s">
        <v>25</v>
      </c>
      <c r="D53" s="52"/>
      <c r="E53" s="52">
        <f>7*50</f>
        <v>350</v>
      </c>
      <c r="F53" s="52">
        <v>0</v>
      </c>
      <c r="G53" s="52"/>
      <c r="H53" s="53"/>
      <c r="I53" s="54"/>
      <c r="J53" s="55"/>
      <c r="K53" s="54"/>
      <c r="L53" s="54"/>
      <c r="M53" s="51"/>
    </row>
    <row r="54" spans="1:13" s="56" customFormat="1" ht="9" customHeight="1" x14ac:dyDescent="0.2">
      <c r="A54" s="50"/>
      <c r="B54" s="50"/>
      <c r="C54" s="51" t="s">
        <v>41</v>
      </c>
      <c r="D54" s="52"/>
      <c r="E54" s="52">
        <v>800</v>
      </c>
      <c r="F54" s="52"/>
      <c r="G54" s="52"/>
      <c r="H54" s="53"/>
      <c r="I54" s="54"/>
      <c r="J54" s="55"/>
      <c r="K54" s="54"/>
      <c r="L54" s="54"/>
      <c r="M54" s="51"/>
    </row>
    <row r="55" spans="1:13" s="56" customFormat="1" ht="9" customHeight="1" x14ac:dyDescent="0.2">
      <c r="A55" s="50"/>
      <c r="B55" s="50"/>
      <c r="C55" s="51" t="s">
        <v>26</v>
      </c>
      <c r="D55" s="52"/>
      <c r="E55" s="52">
        <f>15*100</f>
        <v>1500</v>
      </c>
      <c r="F55" s="52">
        <v>2000</v>
      </c>
      <c r="G55" s="52"/>
      <c r="H55" s="53">
        <f>+SUM(E49:F55)</f>
        <v>8750</v>
      </c>
      <c r="I55" s="54"/>
      <c r="J55" s="55">
        <f>+SUM(J57:J60)</f>
        <v>14400</v>
      </c>
      <c r="K55" s="54"/>
      <c r="L55" s="54">
        <f>+J55-H55</f>
        <v>5650</v>
      </c>
      <c r="M55" s="51"/>
    </row>
    <row r="56" spans="1:13" s="56" customFormat="1" ht="9" customHeight="1" x14ac:dyDescent="0.2">
      <c r="A56" s="50"/>
      <c r="B56" s="50"/>
      <c r="C56" s="51"/>
      <c r="D56" s="52"/>
      <c r="E56" s="52"/>
      <c r="F56" s="52"/>
      <c r="G56" s="52"/>
      <c r="H56" s="53"/>
      <c r="I56" s="54"/>
      <c r="J56" s="55"/>
      <c r="K56" s="54"/>
      <c r="L56" s="54"/>
      <c r="M56" s="51"/>
    </row>
    <row r="57" spans="1:13" s="56" customFormat="1" ht="9" customHeight="1" x14ac:dyDescent="0.2">
      <c r="A57" s="50"/>
      <c r="B57" s="50"/>
      <c r="C57" s="51" t="s">
        <v>22</v>
      </c>
      <c r="D57" s="52"/>
      <c r="E57" s="52"/>
      <c r="F57" s="52"/>
      <c r="G57" s="52"/>
      <c r="H57" s="53"/>
      <c r="I57" s="54"/>
      <c r="J57" s="55">
        <v>3000</v>
      </c>
      <c r="K57" s="54"/>
      <c r="L57" s="54"/>
      <c r="M57" s="51"/>
    </row>
    <row r="58" spans="1:13" s="56" customFormat="1" ht="9" customHeight="1" x14ac:dyDescent="0.2">
      <c r="A58" s="50"/>
      <c r="B58" s="50"/>
      <c r="C58" s="51" t="s">
        <v>21</v>
      </c>
      <c r="D58" s="52"/>
      <c r="E58" s="52"/>
      <c r="F58" s="52"/>
      <c r="G58" s="52"/>
      <c r="H58" s="53"/>
      <c r="I58" s="54"/>
      <c r="J58" s="55">
        <v>400</v>
      </c>
      <c r="K58" s="54"/>
      <c r="L58" s="54"/>
      <c r="M58" s="51"/>
    </row>
    <row r="59" spans="1:13" s="56" customFormat="1" ht="9" customHeight="1" x14ac:dyDescent="0.2">
      <c r="A59" s="50"/>
      <c r="B59" s="50"/>
      <c r="C59" s="51" t="s">
        <v>20</v>
      </c>
      <c r="D59" s="52"/>
      <c r="E59" s="52"/>
      <c r="F59" s="52"/>
      <c r="G59" s="52"/>
      <c r="H59" s="53"/>
      <c r="I59" s="54"/>
      <c r="J59" s="55">
        <v>4000</v>
      </c>
      <c r="K59" s="54"/>
      <c r="L59" s="54"/>
      <c r="M59" s="51"/>
    </row>
    <row r="60" spans="1:13" s="56" customFormat="1" ht="9" customHeight="1" x14ac:dyDescent="0.2">
      <c r="A60" s="50"/>
      <c r="B60" s="50"/>
      <c r="C60" s="51" t="s">
        <v>23</v>
      </c>
      <c r="D60" s="52"/>
      <c r="E60" s="52"/>
      <c r="F60" s="52"/>
      <c r="G60" s="52"/>
      <c r="H60" s="53"/>
      <c r="I60" s="54"/>
      <c r="J60" s="55">
        <v>7000</v>
      </c>
      <c r="K60" s="54"/>
      <c r="L60" s="54"/>
      <c r="M60" s="51"/>
    </row>
    <row r="61" spans="1:13" s="56" customFormat="1" ht="9" customHeight="1" x14ac:dyDescent="0.2">
      <c r="A61" s="57"/>
      <c r="B61" s="57"/>
      <c r="C61" s="58"/>
      <c r="D61" s="59"/>
      <c r="E61" s="59"/>
      <c r="F61" s="59"/>
      <c r="G61" s="59"/>
      <c r="H61" s="60"/>
      <c r="I61" s="54"/>
      <c r="J61" s="61"/>
      <c r="K61" s="54"/>
      <c r="L61" s="62"/>
      <c r="M61" s="58"/>
    </row>
    <row r="62" spans="1:13" s="56" customFormat="1" ht="9" customHeight="1" x14ac:dyDescent="0.2">
      <c r="A62" s="63">
        <v>7</v>
      </c>
      <c r="B62" s="63">
        <v>5</v>
      </c>
      <c r="C62" s="64" t="s">
        <v>16</v>
      </c>
      <c r="D62" s="65"/>
      <c r="E62" s="65">
        <v>300</v>
      </c>
      <c r="F62" s="65">
        <v>300</v>
      </c>
      <c r="G62" s="65"/>
      <c r="H62" s="66"/>
      <c r="I62" s="54"/>
      <c r="J62" s="67"/>
      <c r="K62" s="54"/>
      <c r="L62" s="68"/>
      <c r="M62" s="64"/>
    </row>
    <row r="63" spans="1:13" s="56" customFormat="1" ht="9" customHeight="1" x14ac:dyDescent="0.2">
      <c r="A63" s="50"/>
      <c r="B63" s="50"/>
      <c r="C63" s="51" t="s">
        <v>17</v>
      </c>
      <c r="D63" s="52"/>
      <c r="E63" s="52">
        <v>1000</v>
      </c>
      <c r="F63" s="52">
        <v>200</v>
      </c>
      <c r="G63" s="52"/>
      <c r="H63" s="53"/>
      <c r="I63" s="54"/>
      <c r="J63" s="55"/>
      <c r="K63" s="54"/>
      <c r="L63" s="54"/>
      <c r="M63" s="51"/>
    </row>
    <row r="64" spans="1:13" s="56" customFormat="1" ht="9" customHeight="1" x14ac:dyDescent="0.2">
      <c r="A64" s="50"/>
      <c r="B64" s="50"/>
      <c r="C64" s="51" t="s">
        <v>27</v>
      </c>
      <c r="D64" s="52"/>
      <c r="E64" s="52">
        <v>500</v>
      </c>
      <c r="F64" s="52">
        <v>500</v>
      </c>
      <c r="G64" s="52"/>
      <c r="H64" s="53"/>
      <c r="I64" s="54"/>
      <c r="J64" s="55"/>
      <c r="K64" s="54"/>
      <c r="L64" s="54"/>
      <c r="M64" s="51"/>
    </row>
    <row r="65" spans="1:13" s="56" customFormat="1" ht="9" customHeight="1" x14ac:dyDescent="0.2">
      <c r="A65" s="50"/>
      <c r="B65" s="50"/>
      <c r="C65" s="51" t="s">
        <v>24</v>
      </c>
      <c r="D65" s="52"/>
      <c r="E65" s="52">
        <f>10*100</f>
        <v>1000</v>
      </c>
      <c r="F65" s="52">
        <v>300</v>
      </c>
      <c r="G65" s="52"/>
      <c r="H65" s="53"/>
      <c r="I65" s="54"/>
      <c r="J65" s="55"/>
      <c r="K65" s="54"/>
      <c r="L65" s="54"/>
      <c r="M65" s="51"/>
    </row>
    <row r="66" spans="1:13" s="56" customFormat="1" ht="9" customHeight="1" x14ac:dyDescent="0.2">
      <c r="A66" s="50"/>
      <c r="B66" s="50"/>
      <c r="C66" s="51" t="s">
        <v>25</v>
      </c>
      <c r="D66" s="52"/>
      <c r="E66" s="52">
        <f>7*50</f>
        <v>350</v>
      </c>
      <c r="F66" s="52">
        <v>0</v>
      </c>
      <c r="G66" s="52"/>
      <c r="H66" s="53"/>
      <c r="I66" s="54"/>
      <c r="J66" s="55"/>
      <c r="K66" s="54"/>
      <c r="L66" s="54"/>
      <c r="M66" s="51"/>
    </row>
    <row r="67" spans="1:13" s="56" customFormat="1" ht="9" customHeight="1" x14ac:dyDescent="0.2">
      <c r="A67" s="50"/>
      <c r="B67" s="50"/>
      <c r="C67" s="51" t="s">
        <v>41</v>
      </c>
      <c r="D67" s="52"/>
      <c r="E67" s="52">
        <v>800</v>
      </c>
      <c r="F67" s="52"/>
      <c r="G67" s="52"/>
      <c r="H67" s="53"/>
      <c r="I67" s="54"/>
      <c r="J67" s="55"/>
      <c r="K67" s="54"/>
      <c r="L67" s="54"/>
      <c r="M67" s="51"/>
    </row>
    <row r="68" spans="1:13" s="56" customFormat="1" ht="9" customHeight="1" x14ac:dyDescent="0.2">
      <c r="A68" s="50"/>
      <c r="B68" s="50"/>
      <c r="C68" s="51" t="s">
        <v>26</v>
      </c>
      <c r="D68" s="52"/>
      <c r="E68" s="52">
        <f>15*100</f>
        <v>1500</v>
      </c>
      <c r="F68" s="52">
        <v>2000</v>
      </c>
      <c r="G68" s="52"/>
      <c r="H68" s="53">
        <f>+SUM(E62:F68)</f>
        <v>8750</v>
      </c>
      <c r="I68" s="54"/>
      <c r="J68" s="55">
        <f>+SUM(J70:J73)</f>
        <v>14400</v>
      </c>
      <c r="K68" s="54"/>
      <c r="L68" s="54">
        <f>+J68-H68</f>
        <v>5650</v>
      </c>
      <c r="M68" s="51"/>
    </row>
    <row r="69" spans="1:13" s="56" customFormat="1" ht="9" customHeight="1" x14ac:dyDescent="0.2">
      <c r="A69" s="50"/>
      <c r="B69" s="50"/>
      <c r="C69" s="51"/>
      <c r="D69" s="52"/>
      <c r="E69" s="52"/>
      <c r="F69" s="52"/>
      <c r="G69" s="52"/>
      <c r="H69" s="53"/>
      <c r="I69" s="54"/>
      <c r="J69" s="55"/>
      <c r="K69" s="54"/>
      <c r="L69" s="54"/>
      <c r="M69" s="51"/>
    </row>
    <row r="70" spans="1:13" s="56" customFormat="1" ht="9" customHeight="1" x14ac:dyDescent="0.2">
      <c r="A70" s="50"/>
      <c r="B70" s="50"/>
      <c r="C70" s="51" t="s">
        <v>22</v>
      </c>
      <c r="D70" s="52"/>
      <c r="E70" s="52"/>
      <c r="F70" s="52"/>
      <c r="G70" s="52"/>
      <c r="H70" s="53"/>
      <c r="I70" s="54"/>
      <c r="J70" s="55">
        <v>3000</v>
      </c>
      <c r="K70" s="54"/>
      <c r="L70" s="54"/>
      <c r="M70" s="51"/>
    </row>
    <row r="71" spans="1:13" s="56" customFormat="1" ht="9" customHeight="1" x14ac:dyDescent="0.2">
      <c r="A71" s="50"/>
      <c r="B71" s="50"/>
      <c r="C71" s="51" t="s">
        <v>21</v>
      </c>
      <c r="D71" s="52"/>
      <c r="E71" s="52"/>
      <c r="F71" s="52"/>
      <c r="G71" s="52"/>
      <c r="H71" s="53"/>
      <c r="I71" s="54"/>
      <c r="J71" s="55">
        <v>400</v>
      </c>
      <c r="K71" s="54"/>
      <c r="L71" s="54"/>
      <c r="M71" s="51"/>
    </row>
    <row r="72" spans="1:13" s="56" customFormat="1" ht="9" customHeight="1" x14ac:dyDescent="0.2">
      <c r="A72" s="50"/>
      <c r="B72" s="50"/>
      <c r="C72" s="51" t="s">
        <v>20</v>
      </c>
      <c r="D72" s="52"/>
      <c r="E72" s="52"/>
      <c r="F72" s="52"/>
      <c r="G72" s="52"/>
      <c r="H72" s="53"/>
      <c r="I72" s="54"/>
      <c r="J72" s="55">
        <v>4000</v>
      </c>
      <c r="K72" s="54"/>
      <c r="L72" s="54"/>
      <c r="M72" s="51"/>
    </row>
    <row r="73" spans="1:13" s="56" customFormat="1" ht="9" customHeight="1" x14ac:dyDescent="0.2">
      <c r="A73" s="50"/>
      <c r="B73" s="50"/>
      <c r="C73" s="51" t="s">
        <v>23</v>
      </c>
      <c r="D73" s="52"/>
      <c r="E73" s="52"/>
      <c r="F73" s="52"/>
      <c r="G73" s="52"/>
      <c r="H73" s="53"/>
      <c r="I73" s="54"/>
      <c r="J73" s="55">
        <v>7000</v>
      </c>
      <c r="K73" s="54"/>
      <c r="L73" s="54"/>
      <c r="M73" s="51"/>
    </row>
    <row r="74" spans="1:13" s="56" customFormat="1" ht="9" customHeight="1" x14ac:dyDescent="0.2">
      <c r="A74" s="57"/>
      <c r="B74" s="57"/>
      <c r="C74" s="58"/>
      <c r="D74" s="59"/>
      <c r="E74" s="59"/>
      <c r="F74" s="59"/>
      <c r="G74" s="59"/>
      <c r="H74" s="60"/>
      <c r="I74" s="54"/>
      <c r="J74" s="61"/>
      <c r="K74" s="54"/>
      <c r="L74" s="62"/>
      <c r="M74" s="58"/>
    </row>
    <row r="75" spans="1:13" s="56" customFormat="1" ht="9" customHeight="1" x14ac:dyDescent="0.2">
      <c r="A75" s="63">
        <v>8</v>
      </c>
      <c r="B75" s="63">
        <v>6</v>
      </c>
      <c r="C75" s="64" t="s">
        <v>16</v>
      </c>
      <c r="D75" s="65"/>
      <c r="E75" s="65">
        <v>300</v>
      </c>
      <c r="F75" s="65">
        <v>300</v>
      </c>
      <c r="G75" s="65"/>
      <c r="H75" s="66"/>
      <c r="I75" s="54"/>
      <c r="J75" s="67"/>
      <c r="K75" s="54"/>
      <c r="L75" s="68"/>
      <c r="M75" s="64"/>
    </row>
    <row r="76" spans="1:13" s="56" customFormat="1" ht="9" customHeight="1" x14ac:dyDescent="0.2">
      <c r="A76" s="50"/>
      <c r="B76" s="50"/>
      <c r="C76" s="51" t="s">
        <v>17</v>
      </c>
      <c r="D76" s="52"/>
      <c r="E76" s="52">
        <v>1000</v>
      </c>
      <c r="F76" s="52">
        <v>200</v>
      </c>
      <c r="G76" s="52"/>
      <c r="H76" s="53"/>
      <c r="I76" s="54"/>
      <c r="J76" s="55"/>
      <c r="K76" s="54"/>
      <c r="L76" s="54"/>
      <c r="M76" s="51"/>
    </row>
    <row r="77" spans="1:13" s="56" customFormat="1" ht="9" customHeight="1" x14ac:dyDescent="0.2">
      <c r="A77" s="50"/>
      <c r="B77" s="50"/>
      <c r="C77" s="51" t="s">
        <v>27</v>
      </c>
      <c r="D77" s="52"/>
      <c r="E77" s="52">
        <v>500</v>
      </c>
      <c r="F77" s="52">
        <v>500</v>
      </c>
      <c r="G77" s="52"/>
      <c r="H77" s="53"/>
      <c r="I77" s="54"/>
      <c r="J77" s="55"/>
      <c r="K77" s="54"/>
      <c r="L77" s="54"/>
      <c r="M77" s="51"/>
    </row>
    <row r="78" spans="1:13" s="56" customFormat="1" ht="9" customHeight="1" x14ac:dyDescent="0.2">
      <c r="A78" s="50"/>
      <c r="B78" s="50"/>
      <c r="C78" s="51" t="s">
        <v>24</v>
      </c>
      <c r="D78" s="52"/>
      <c r="E78" s="52">
        <f>10*100</f>
        <v>1000</v>
      </c>
      <c r="F78" s="52">
        <v>300</v>
      </c>
      <c r="G78" s="52"/>
      <c r="H78" s="53"/>
      <c r="I78" s="54"/>
      <c r="J78" s="55"/>
      <c r="K78" s="54"/>
      <c r="L78" s="54"/>
      <c r="M78" s="51"/>
    </row>
    <row r="79" spans="1:13" s="56" customFormat="1" ht="9" customHeight="1" x14ac:dyDescent="0.2">
      <c r="A79" s="50"/>
      <c r="B79" s="50"/>
      <c r="C79" s="51" t="s">
        <v>25</v>
      </c>
      <c r="D79" s="52"/>
      <c r="E79" s="52">
        <f>7*50</f>
        <v>350</v>
      </c>
      <c r="F79" s="52">
        <v>0</v>
      </c>
      <c r="G79" s="52"/>
      <c r="H79" s="53"/>
      <c r="I79" s="54"/>
      <c r="J79" s="55"/>
      <c r="K79" s="54"/>
      <c r="L79" s="54"/>
      <c r="M79" s="51"/>
    </row>
    <row r="80" spans="1:13" s="56" customFormat="1" ht="9" customHeight="1" x14ac:dyDescent="0.2">
      <c r="A80" s="50"/>
      <c r="B80" s="50"/>
      <c r="C80" s="51" t="s">
        <v>41</v>
      </c>
      <c r="D80" s="52"/>
      <c r="E80" s="52">
        <v>800</v>
      </c>
      <c r="F80" s="52"/>
      <c r="G80" s="52"/>
      <c r="H80" s="53"/>
      <c r="I80" s="54"/>
      <c r="J80" s="55"/>
      <c r="K80" s="54"/>
      <c r="L80" s="54"/>
      <c r="M80" s="51"/>
    </row>
    <row r="81" spans="1:13" s="56" customFormat="1" ht="9" customHeight="1" x14ac:dyDescent="0.2">
      <c r="A81" s="50"/>
      <c r="B81" s="50"/>
      <c r="C81" s="51" t="s">
        <v>26</v>
      </c>
      <c r="D81" s="52"/>
      <c r="E81" s="52">
        <f>15*100</f>
        <v>1500</v>
      </c>
      <c r="F81" s="52">
        <v>2000</v>
      </c>
      <c r="G81" s="52"/>
      <c r="H81" s="53">
        <f>+SUM(E75:F81)</f>
        <v>8750</v>
      </c>
      <c r="I81" s="54"/>
      <c r="J81" s="55">
        <f>+SUM(J83:J86)</f>
        <v>14400</v>
      </c>
      <c r="K81" s="54"/>
      <c r="L81" s="54">
        <f>+J81-H81</f>
        <v>5650</v>
      </c>
      <c r="M81" s="51"/>
    </row>
    <row r="82" spans="1:13" s="56" customFormat="1" ht="9" customHeight="1" x14ac:dyDescent="0.2">
      <c r="A82" s="50"/>
      <c r="B82" s="50"/>
      <c r="C82" s="51"/>
      <c r="D82" s="52"/>
      <c r="E82" s="52"/>
      <c r="F82" s="52"/>
      <c r="G82" s="52"/>
      <c r="H82" s="53"/>
      <c r="I82" s="54"/>
      <c r="J82" s="55"/>
      <c r="K82" s="54"/>
      <c r="L82" s="54"/>
      <c r="M82" s="51"/>
    </row>
    <row r="83" spans="1:13" s="56" customFormat="1" ht="9" customHeight="1" x14ac:dyDescent="0.2">
      <c r="A83" s="50"/>
      <c r="B83" s="50"/>
      <c r="C83" s="51" t="s">
        <v>22</v>
      </c>
      <c r="D83" s="52"/>
      <c r="E83" s="52"/>
      <c r="F83" s="52"/>
      <c r="G83" s="52"/>
      <c r="H83" s="53"/>
      <c r="I83" s="54"/>
      <c r="J83" s="55">
        <v>3000</v>
      </c>
      <c r="K83" s="54"/>
      <c r="L83" s="54"/>
      <c r="M83" s="51"/>
    </row>
    <row r="84" spans="1:13" s="56" customFormat="1" ht="9" customHeight="1" x14ac:dyDescent="0.2">
      <c r="A84" s="50"/>
      <c r="B84" s="50"/>
      <c r="C84" s="51" t="s">
        <v>21</v>
      </c>
      <c r="D84" s="52"/>
      <c r="E84" s="52"/>
      <c r="F84" s="52"/>
      <c r="G84" s="52"/>
      <c r="H84" s="53"/>
      <c r="I84" s="54"/>
      <c r="J84" s="55">
        <v>400</v>
      </c>
      <c r="K84" s="54"/>
      <c r="L84" s="54"/>
      <c r="M84" s="51"/>
    </row>
    <row r="85" spans="1:13" s="56" customFormat="1" ht="9" customHeight="1" x14ac:dyDescent="0.2">
      <c r="A85" s="50"/>
      <c r="B85" s="50"/>
      <c r="C85" s="51" t="s">
        <v>20</v>
      </c>
      <c r="D85" s="52"/>
      <c r="E85" s="52"/>
      <c r="F85" s="52"/>
      <c r="G85" s="52"/>
      <c r="H85" s="53"/>
      <c r="I85" s="54"/>
      <c r="J85" s="55">
        <v>4000</v>
      </c>
      <c r="K85" s="54"/>
      <c r="L85" s="54"/>
      <c r="M85" s="51"/>
    </row>
    <row r="86" spans="1:13" s="56" customFormat="1" ht="9" customHeight="1" x14ac:dyDescent="0.2">
      <c r="A86" s="50"/>
      <c r="B86" s="50"/>
      <c r="C86" s="51" t="s">
        <v>23</v>
      </c>
      <c r="D86" s="52"/>
      <c r="E86" s="52"/>
      <c r="F86" s="52"/>
      <c r="G86" s="52"/>
      <c r="H86" s="53"/>
      <c r="I86" s="54"/>
      <c r="J86" s="55">
        <v>7000</v>
      </c>
      <c r="K86" s="54"/>
      <c r="L86" s="54"/>
      <c r="M86" s="51"/>
    </row>
    <row r="87" spans="1:13" s="56" customFormat="1" ht="9" customHeight="1" x14ac:dyDescent="0.2">
      <c r="A87" s="57"/>
      <c r="B87" s="57"/>
      <c r="C87" s="58"/>
      <c r="D87" s="59"/>
      <c r="E87" s="59"/>
      <c r="F87" s="59"/>
      <c r="G87" s="59"/>
      <c r="H87" s="60"/>
      <c r="I87" s="54"/>
      <c r="J87" s="61"/>
      <c r="K87" s="54"/>
      <c r="L87" s="62"/>
      <c r="M87" s="58"/>
    </row>
    <row r="88" spans="1:13" s="56" customFormat="1" ht="9" customHeight="1" x14ac:dyDescent="0.2">
      <c r="A88" s="63">
        <v>9</v>
      </c>
      <c r="B88" s="63">
        <v>7</v>
      </c>
      <c r="C88" s="64" t="s">
        <v>16</v>
      </c>
      <c r="D88" s="65"/>
      <c r="E88" s="65">
        <v>300</v>
      </c>
      <c r="F88" s="65">
        <v>300</v>
      </c>
      <c r="G88" s="65"/>
      <c r="H88" s="66"/>
      <c r="I88" s="54"/>
      <c r="J88" s="67"/>
      <c r="K88" s="54"/>
      <c r="L88" s="68"/>
      <c r="M88" s="64"/>
    </row>
    <row r="89" spans="1:13" s="56" customFormat="1" ht="9" customHeight="1" x14ac:dyDescent="0.2">
      <c r="A89" s="50"/>
      <c r="B89" s="50"/>
      <c r="C89" s="51" t="s">
        <v>17</v>
      </c>
      <c r="D89" s="52"/>
      <c r="E89" s="52">
        <v>1000</v>
      </c>
      <c r="F89" s="52">
        <v>200</v>
      </c>
      <c r="G89" s="52"/>
      <c r="H89" s="53"/>
      <c r="I89" s="54"/>
      <c r="J89" s="55"/>
      <c r="K89" s="54"/>
      <c r="L89" s="54"/>
      <c r="M89" s="51"/>
    </row>
    <row r="90" spans="1:13" s="56" customFormat="1" ht="9" customHeight="1" x14ac:dyDescent="0.2">
      <c r="A90" s="50"/>
      <c r="B90" s="50"/>
      <c r="C90" s="51" t="s">
        <v>27</v>
      </c>
      <c r="D90" s="52"/>
      <c r="E90" s="52">
        <v>500</v>
      </c>
      <c r="F90" s="52">
        <v>500</v>
      </c>
      <c r="G90" s="52"/>
      <c r="H90" s="53"/>
      <c r="I90" s="54"/>
      <c r="J90" s="55"/>
      <c r="K90" s="54"/>
      <c r="L90" s="54"/>
      <c r="M90" s="51"/>
    </row>
    <row r="91" spans="1:13" s="56" customFormat="1" ht="9" customHeight="1" x14ac:dyDescent="0.2">
      <c r="A91" s="50"/>
      <c r="B91" s="50"/>
      <c r="C91" s="51" t="s">
        <v>24</v>
      </c>
      <c r="D91" s="52"/>
      <c r="E91" s="52">
        <f>10*100</f>
        <v>1000</v>
      </c>
      <c r="F91" s="52">
        <v>300</v>
      </c>
      <c r="G91" s="52"/>
      <c r="H91" s="53"/>
      <c r="I91" s="54"/>
      <c r="J91" s="55"/>
      <c r="K91" s="54"/>
      <c r="L91" s="54"/>
      <c r="M91" s="51"/>
    </row>
    <row r="92" spans="1:13" s="56" customFormat="1" ht="9" customHeight="1" x14ac:dyDescent="0.2">
      <c r="A92" s="50"/>
      <c r="B92" s="50"/>
      <c r="C92" s="51" t="s">
        <v>25</v>
      </c>
      <c r="D92" s="52"/>
      <c r="E92" s="52">
        <f>7*50</f>
        <v>350</v>
      </c>
      <c r="F92" s="52">
        <v>0</v>
      </c>
      <c r="G92" s="52"/>
      <c r="H92" s="53"/>
      <c r="I92" s="54"/>
      <c r="J92" s="55"/>
      <c r="K92" s="54"/>
      <c r="L92" s="54"/>
      <c r="M92" s="51"/>
    </row>
    <row r="93" spans="1:13" s="56" customFormat="1" ht="9" customHeight="1" x14ac:dyDescent="0.2">
      <c r="A93" s="50"/>
      <c r="B93" s="50"/>
      <c r="C93" s="51" t="s">
        <v>41</v>
      </c>
      <c r="D93" s="52"/>
      <c r="E93" s="52">
        <v>800</v>
      </c>
      <c r="F93" s="52"/>
      <c r="G93" s="52"/>
      <c r="H93" s="53"/>
      <c r="I93" s="54"/>
      <c r="J93" s="55"/>
      <c r="K93" s="54"/>
      <c r="L93" s="54"/>
      <c r="M93" s="51"/>
    </row>
    <row r="94" spans="1:13" s="56" customFormat="1" ht="9" customHeight="1" x14ac:dyDescent="0.2">
      <c r="A94" s="50"/>
      <c r="B94" s="50"/>
      <c r="C94" s="51" t="s">
        <v>26</v>
      </c>
      <c r="D94" s="52"/>
      <c r="E94" s="52">
        <f>15*100</f>
        <v>1500</v>
      </c>
      <c r="F94" s="52">
        <v>2000</v>
      </c>
      <c r="G94" s="52"/>
      <c r="H94" s="53">
        <f>+SUM(E88:F94)</f>
        <v>8750</v>
      </c>
      <c r="I94" s="54"/>
      <c r="J94" s="55">
        <f>+SUM(J96:J99)</f>
        <v>14400</v>
      </c>
      <c r="K94" s="54"/>
      <c r="L94" s="54">
        <f>+J94-H94</f>
        <v>5650</v>
      </c>
      <c r="M94" s="51"/>
    </row>
    <row r="95" spans="1:13" s="56" customFormat="1" ht="9" customHeight="1" x14ac:dyDescent="0.2">
      <c r="A95" s="50"/>
      <c r="B95" s="50"/>
      <c r="C95" s="51"/>
      <c r="D95" s="52"/>
      <c r="E95" s="52"/>
      <c r="F95" s="52"/>
      <c r="G95" s="52"/>
      <c r="H95" s="53"/>
      <c r="I95" s="54"/>
      <c r="J95" s="55"/>
      <c r="K95" s="54"/>
      <c r="L95" s="54"/>
      <c r="M95" s="51"/>
    </row>
    <row r="96" spans="1:13" s="56" customFormat="1" ht="9" customHeight="1" x14ac:dyDescent="0.2">
      <c r="A96" s="50"/>
      <c r="B96" s="50"/>
      <c r="C96" s="51" t="s">
        <v>22</v>
      </c>
      <c r="D96" s="52"/>
      <c r="E96" s="52"/>
      <c r="F96" s="52"/>
      <c r="G96" s="52"/>
      <c r="H96" s="53"/>
      <c r="I96" s="54"/>
      <c r="J96" s="55">
        <v>3000</v>
      </c>
      <c r="K96" s="54"/>
      <c r="L96" s="54"/>
      <c r="M96" s="51"/>
    </row>
    <row r="97" spans="1:13" s="56" customFormat="1" ht="9" customHeight="1" x14ac:dyDescent="0.2">
      <c r="A97" s="50"/>
      <c r="B97" s="50"/>
      <c r="C97" s="51" t="s">
        <v>21</v>
      </c>
      <c r="D97" s="52"/>
      <c r="E97" s="52"/>
      <c r="F97" s="52"/>
      <c r="G97" s="52"/>
      <c r="H97" s="53"/>
      <c r="I97" s="54"/>
      <c r="J97" s="55">
        <v>400</v>
      </c>
      <c r="K97" s="54"/>
      <c r="L97" s="54"/>
      <c r="M97" s="51"/>
    </row>
    <row r="98" spans="1:13" s="56" customFormat="1" ht="9" customHeight="1" x14ac:dyDescent="0.2">
      <c r="A98" s="50"/>
      <c r="B98" s="50"/>
      <c r="C98" s="51" t="s">
        <v>20</v>
      </c>
      <c r="D98" s="52"/>
      <c r="E98" s="52"/>
      <c r="F98" s="52"/>
      <c r="G98" s="52"/>
      <c r="H98" s="53"/>
      <c r="I98" s="54"/>
      <c r="J98" s="55">
        <v>4000</v>
      </c>
      <c r="K98" s="54"/>
      <c r="L98" s="54"/>
      <c r="M98" s="51"/>
    </row>
    <row r="99" spans="1:13" s="56" customFormat="1" ht="9" customHeight="1" x14ac:dyDescent="0.2">
      <c r="A99" s="50"/>
      <c r="B99" s="50"/>
      <c r="C99" s="51" t="s">
        <v>23</v>
      </c>
      <c r="D99" s="52"/>
      <c r="E99" s="52"/>
      <c r="F99" s="52"/>
      <c r="G99" s="52"/>
      <c r="H99" s="53"/>
      <c r="I99" s="54"/>
      <c r="J99" s="55">
        <v>7000</v>
      </c>
      <c r="K99" s="54"/>
      <c r="L99" s="54"/>
      <c r="M99" s="51"/>
    </row>
    <row r="100" spans="1:13" s="56" customFormat="1" ht="9" customHeight="1" x14ac:dyDescent="0.2">
      <c r="A100" s="57"/>
      <c r="B100" s="57"/>
      <c r="C100" s="58"/>
      <c r="D100" s="59"/>
      <c r="E100" s="59"/>
      <c r="F100" s="59"/>
      <c r="G100" s="59"/>
      <c r="H100" s="60"/>
      <c r="I100" s="54"/>
      <c r="J100" s="61"/>
      <c r="K100" s="54"/>
      <c r="L100" s="62"/>
      <c r="M100" s="58"/>
    </row>
    <row r="101" spans="1:13" s="56" customFormat="1" ht="9" customHeight="1" x14ac:dyDescent="0.2">
      <c r="A101" s="63">
        <v>10</v>
      </c>
      <c r="B101" s="63">
        <v>8</v>
      </c>
      <c r="C101" s="64" t="s">
        <v>16</v>
      </c>
      <c r="D101" s="65"/>
      <c r="E101" s="65">
        <v>300</v>
      </c>
      <c r="F101" s="65">
        <v>300</v>
      </c>
      <c r="G101" s="65"/>
      <c r="H101" s="66"/>
      <c r="I101" s="54"/>
      <c r="J101" s="67"/>
      <c r="K101" s="54"/>
      <c r="L101" s="68"/>
      <c r="M101" s="64"/>
    </row>
    <row r="102" spans="1:13" s="56" customFormat="1" ht="9" customHeight="1" x14ac:dyDescent="0.2">
      <c r="A102" s="50"/>
      <c r="B102" s="50"/>
      <c r="C102" s="51" t="s">
        <v>17</v>
      </c>
      <c r="D102" s="52"/>
      <c r="E102" s="52">
        <v>1000</v>
      </c>
      <c r="F102" s="52">
        <v>200</v>
      </c>
      <c r="G102" s="52"/>
      <c r="H102" s="53"/>
      <c r="I102" s="54"/>
      <c r="J102" s="55"/>
      <c r="K102" s="54"/>
      <c r="L102" s="54"/>
      <c r="M102" s="51"/>
    </row>
    <row r="103" spans="1:13" s="56" customFormat="1" ht="9" customHeight="1" x14ac:dyDescent="0.2">
      <c r="A103" s="50"/>
      <c r="B103" s="50"/>
      <c r="C103" s="51" t="s">
        <v>27</v>
      </c>
      <c r="D103" s="52"/>
      <c r="E103" s="52">
        <v>500</v>
      </c>
      <c r="F103" s="52">
        <v>500</v>
      </c>
      <c r="G103" s="52"/>
      <c r="H103" s="53"/>
      <c r="I103" s="54"/>
      <c r="J103" s="55"/>
      <c r="K103" s="54"/>
      <c r="L103" s="54"/>
      <c r="M103" s="51"/>
    </row>
    <row r="104" spans="1:13" s="56" customFormat="1" ht="9" customHeight="1" x14ac:dyDescent="0.2">
      <c r="A104" s="50"/>
      <c r="B104" s="50"/>
      <c r="C104" s="51" t="s">
        <v>24</v>
      </c>
      <c r="D104" s="52"/>
      <c r="E104" s="52">
        <f>10*100</f>
        <v>1000</v>
      </c>
      <c r="F104" s="52">
        <v>300</v>
      </c>
      <c r="G104" s="52"/>
      <c r="H104" s="53"/>
      <c r="I104" s="54"/>
      <c r="J104" s="55"/>
      <c r="K104" s="54"/>
      <c r="L104" s="54"/>
      <c r="M104" s="51"/>
    </row>
    <row r="105" spans="1:13" s="56" customFormat="1" ht="9" customHeight="1" x14ac:dyDescent="0.2">
      <c r="A105" s="50"/>
      <c r="B105" s="50"/>
      <c r="C105" s="51" t="s">
        <v>25</v>
      </c>
      <c r="D105" s="52"/>
      <c r="E105" s="52">
        <f>7*50</f>
        <v>350</v>
      </c>
      <c r="F105" s="52">
        <v>0</v>
      </c>
      <c r="G105" s="52"/>
      <c r="H105" s="53"/>
      <c r="I105" s="54"/>
      <c r="J105" s="55"/>
      <c r="K105" s="54"/>
      <c r="L105" s="54"/>
      <c r="M105" s="51"/>
    </row>
    <row r="106" spans="1:13" s="56" customFormat="1" ht="9" customHeight="1" x14ac:dyDescent="0.2">
      <c r="A106" s="50"/>
      <c r="B106" s="50"/>
      <c r="C106" s="51" t="s">
        <v>41</v>
      </c>
      <c r="D106" s="52"/>
      <c r="E106" s="52">
        <v>800</v>
      </c>
      <c r="F106" s="52"/>
      <c r="G106" s="52"/>
      <c r="H106" s="53"/>
      <c r="I106" s="54"/>
      <c r="J106" s="55"/>
      <c r="K106" s="54"/>
      <c r="L106" s="54"/>
      <c r="M106" s="51"/>
    </row>
    <row r="107" spans="1:13" s="56" customFormat="1" ht="9" customHeight="1" x14ac:dyDescent="0.2">
      <c r="A107" s="50"/>
      <c r="B107" s="50"/>
      <c r="C107" s="51" t="s">
        <v>26</v>
      </c>
      <c r="D107" s="52"/>
      <c r="E107" s="52">
        <f>15*100</f>
        <v>1500</v>
      </c>
      <c r="F107" s="52">
        <v>2000</v>
      </c>
      <c r="G107" s="52"/>
      <c r="H107" s="53">
        <f>+SUM(E101:F107)</f>
        <v>8750</v>
      </c>
      <c r="I107" s="54"/>
      <c r="J107" s="55">
        <f>+SUM(J109:J112)</f>
        <v>14400</v>
      </c>
      <c r="K107" s="54"/>
      <c r="L107" s="54">
        <f>+J107-H107</f>
        <v>5650</v>
      </c>
      <c r="M107" s="51"/>
    </row>
    <row r="108" spans="1:13" s="56" customFormat="1" ht="9" customHeight="1" x14ac:dyDescent="0.2">
      <c r="A108" s="50"/>
      <c r="B108" s="50"/>
      <c r="C108" s="51"/>
      <c r="D108" s="52"/>
      <c r="E108" s="52"/>
      <c r="F108" s="52"/>
      <c r="G108" s="52"/>
      <c r="H108" s="53"/>
      <c r="I108" s="54"/>
      <c r="J108" s="55"/>
      <c r="K108" s="54"/>
      <c r="L108" s="54"/>
      <c r="M108" s="51"/>
    </row>
    <row r="109" spans="1:13" s="56" customFormat="1" ht="9" customHeight="1" x14ac:dyDescent="0.2">
      <c r="A109" s="50"/>
      <c r="B109" s="50"/>
      <c r="C109" s="51" t="s">
        <v>22</v>
      </c>
      <c r="D109" s="52"/>
      <c r="E109" s="52"/>
      <c r="F109" s="52"/>
      <c r="G109" s="52"/>
      <c r="H109" s="53"/>
      <c r="I109" s="54"/>
      <c r="J109" s="55">
        <v>3000</v>
      </c>
      <c r="K109" s="54"/>
      <c r="L109" s="54"/>
      <c r="M109" s="51"/>
    </row>
    <row r="110" spans="1:13" s="56" customFormat="1" ht="9" customHeight="1" x14ac:dyDescent="0.2">
      <c r="A110" s="50"/>
      <c r="B110" s="50"/>
      <c r="C110" s="51" t="s">
        <v>21</v>
      </c>
      <c r="D110" s="52"/>
      <c r="E110" s="52"/>
      <c r="F110" s="52"/>
      <c r="G110" s="52"/>
      <c r="H110" s="53"/>
      <c r="I110" s="54"/>
      <c r="J110" s="55">
        <v>400</v>
      </c>
      <c r="K110" s="54"/>
      <c r="L110" s="54"/>
      <c r="M110" s="51"/>
    </row>
    <row r="111" spans="1:13" s="56" customFormat="1" ht="9" customHeight="1" x14ac:dyDescent="0.2">
      <c r="A111" s="50"/>
      <c r="B111" s="50"/>
      <c r="C111" s="51" t="s">
        <v>20</v>
      </c>
      <c r="D111" s="52"/>
      <c r="E111" s="52"/>
      <c r="F111" s="52"/>
      <c r="G111" s="52"/>
      <c r="H111" s="53"/>
      <c r="I111" s="54"/>
      <c r="J111" s="55">
        <v>4000</v>
      </c>
      <c r="K111" s="54"/>
      <c r="L111" s="54"/>
      <c r="M111" s="51"/>
    </row>
    <row r="112" spans="1:13" s="56" customFormat="1" ht="9" customHeight="1" x14ac:dyDescent="0.2">
      <c r="A112" s="50"/>
      <c r="B112" s="50"/>
      <c r="C112" s="51" t="s">
        <v>23</v>
      </c>
      <c r="D112" s="52"/>
      <c r="E112" s="52"/>
      <c r="F112" s="52"/>
      <c r="G112" s="52"/>
      <c r="H112" s="53"/>
      <c r="I112" s="54"/>
      <c r="J112" s="55">
        <v>7000</v>
      </c>
      <c r="K112" s="54"/>
      <c r="L112" s="54"/>
      <c r="M112" s="51"/>
    </row>
    <row r="113" spans="1:13" s="56" customFormat="1" ht="9" customHeight="1" x14ac:dyDescent="0.2">
      <c r="A113" s="57"/>
      <c r="B113" s="57"/>
      <c r="C113" s="58"/>
      <c r="D113" s="59"/>
      <c r="E113" s="59"/>
      <c r="F113" s="59"/>
      <c r="G113" s="59"/>
      <c r="H113" s="60"/>
      <c r="I113" s="54"/>
      <c r="J113" s="61"/>
      <c r="K113" s="54"/>
      <c r="L113" s="62"/>
      <c r="M113" s="58"/>
    </row>
    <row r="114" spans="1:13" s="56" customFormat="1" ht="9" customHeight="1" x14ac:dyDescent="0.2">
      <c r="A114" s="63">
        <v>11</v>
      </c>
      <c r="B114" s="63">
        <v>9</v>
      </c>
      <c r="C114" s="64" t="s">
        <v>16</v>
      </c>
      <c r="D114" s="65"/>
      <c r="E114" s="65">
        <v>300</v>
      </c>
      <c r="F114" s="65">
        <v>300</v>
      </c>
      <c r="G114" s="65"/>
      <c r="H114" s="66"/>
      <c r="I114" s="54"/>
      <c r="J114" s="67"/>
      <c r="K114" s="54"/>
      <c r="L114" s="68"/>
      <c r="M114" s="64"/>
    </row>
    <row r="115" spans="1:13" s="56" customFormat="1" ht="9" customHeight="1" x14ac:dyDescent="0.2">
      <c r="A115" s="50"/>
      <c r="B115" s="50"/>
      <c r="C115" s="51" t="s">
        <v>17</v>
      </c>
      <c r="D115" s="52"/>
      <c r="E115" s="52">
        <v>1000</v>
      </c>
      <c r="F115" s="52">
        <v>200</v>
      </c>
      <c r="G115" s="52"/>
      <c r="H115" s="53"/>
      <c r="I115" s="54"/>
      <c r="J115" s="55"/>
      <c r="K115" s="54"/>
      <c r="L115" s="54"/>
      <c r="M115" s="51"/>
    </row>
    <row r="116" spans="1:13" s="56" customFormat="1" ht="9" customHeight="1" x14ac:dyDescent="0.2">
      <c r="A116" s="50"/>
      <c r="B116" s="50"/>
      <c r="C116" s="51" t="s">
        <v>27</v>
      </c>
      <c r="D116" s="52"/>
      <c r="E116" s="52">
        <v>500</v>
      </c>
      <c r="F116" s="52">
        <v>500</v>
      </c>
      <c r="G116" s="52"/>
      <c r="H116" s="53"/>
      <c r="I116" s="54"/>
      <c r="J116" s="55"/>
      <c r="K116" s="54"/>
      <c r="L116" s="54"/>
      <c r="M116" s="51"/>
    </row>
    <row r="117" spans="1:13" s="56" customFormat="1" ht="9" customHeight="1" x14ac:dyDescent="0.2">
      <c r="A117" s="50"/>
      <c r="B117" s="50"/>
      <c r="C117" s="51" t="s">
        <v>24</v>
      </c>
      <c r="D117" s="52"/>
      <c r="E117" s="52">
        <f>10*100</f>
        <v>1000</v>
      </c>
      <c r="F117" s="52">
        <v>300</v>
      </c>
      <c r="G117" s="52"/>
      <c r="H117" s="53"/>
      <c r="I117" s="54"/>
      <c r="J117" s="55"/>
      <c r="K117" s="54"/>
      <c r="L117" s="54"/>
      <c r="M117" s="51"/>
    </row>
    <row r="118" spans="1:13" s="56" customFormat="1" ht="9" customHeight="1" x14ac:dyDescent="0.2">
      <c r="A118" s="50"/>
      <c r="B118" s="50"/>
      <c r="C118" s="51" t="s">
        <v>25</v>
      </c>
      <c r="D118" s="52"/>
      <c r="E118" s="52">
        <f>7*50</f>
        <v>350</v>
      </c>
      <c r="F118" s="52">
        <v>0</v>
      </c>
      <c r="G118" s="52"/>
      <c r="H118" s="53"/>
      <c r="I118" s="54"/>
      <c r="J118" s="55"/>
      <c r="K118" s="54"/>
      <c r="L118" s="54"/>
      <c r="M118" s="51"/>
    </row>
    <row r="119" spans="1:13" s="56" customFormat="1" ht="9" customHeight="1" x14ac:dyDescent="0.2">
      <c r="A119" s="50"/>
      <c r="B119" s="50"/>
      <c r="C119" s="51" t="s">
        <v>41</v>
      </c>
      <c r="D119" s="52"/>
      <c r="E119" s="52">
        <v>800</v>
      </c>
      <c r="F119" s="52"/>
      <c r="G119" s="52"/>
      <c r="H119" s="53"/>
      <c r="I119" s="54"/>
      <c r="J119" s="55"/>
      <c r="K119" s="54"/>
      <c r="L119" s="54"/>
      <c r="M119" s="51"/>
    </row>
    <row r="120" spans="1:13" s="56" customFormat="1" ht="9" customHeight="1" x14ac:dyDescent="0.2">
      <c r="A120" s="50"/>
      <c r="B120" s="50"/>
      <c r="C120" s="51" t="s">
        <v>26</v>
      </c>
      <c r="D120" s="52"/>
      <c r="E120" s="52">
        <f>15*100</f>
        <v>1500</v>
      </c>
      <c r="F120" s="52">
        <v>2000</v>
      </c>
      <c r="G120" s="52"/>
      <c r="H120" s="53">
        <f>+SUM(E114:F120)</f>
        <v>8750</v>
      </c>
      <c r="I120" s="54"/>
      <c r="J120" s="55">
        <f>+SUM(J122:J125)</f>
        <v>14400</v>
      </c>
      <c r="K120" s="54"/>
      <c r="L120" s="54">
        <f>+J120-H120</f>
        <v>5650</v>
      </c>
      <c r="M120" s="51"/>
    </row>
    <row r="121" spans="1:13" s="56" customFormat="1" ht="9" customHeight="1" x14ac:dyDescent="0.2">
      <c r="A121" s="50"/>
      <c r="B121" s="50"/>
      <c r="C121" s="51"/>
      <c r="D121" s="52"/>
      <c r="E121" s="52"/>
      <c r="F121" s="52"/>
      <c r="G121" s="52"/>
      <c r="H121" s="53"/>
      <c r="I121" s="54"/>
      <c r="J121" s="55"/>
      <c r="K121" s="54"/>
      <c r="L121" s="54"/>
      <c r="M121" s="51"/>
    </row>
    <row r="122" spans="1:13" s="56" customFormat="1" ht="9" customHeight="1" x14ac:dyDescent="0.2">
      <c r="A122" s="50"/>
      <c r="B122" s="50"/>
      <c r="C122" s="51" t="s">
        <v>22</v>
      </c>
      <c r="D122" s="52"/>
      <c r="E122" s="52"/>
      <c r="F122" s="52"/>
      <c r="G122" s="52"/>
      <c r="H122" s="53"/>
      <c r="I122" s="54"/>
      <c r="J122" s="55">
        <v>3000</v>
      </c>
      <c r="K122" s="54"/>
      <c r="L122" s="54"/>
      <c r="M122" s="51"/>
    </row>
    <row r="123" spans="1:13" s="56" customFormat="1" ht="9" customHeight="1" x14ac:dyDescent="0.2">
      <c r="A123" s="50"/>
      <c r="B123" s="50"/>
      <c r="C123" s="51" t="s">
        <v>21</v>
      </c>
      <c r="D123" s="52"/>
      <c r="E123" s="52"/>
      <c r="F123" s="52"/>
      <c r="G123" s="52"/>
      <c r="H123" s="53"/>
      <c r="I123" s="54"/>
      <c r="J123" s="55">
        <v>400</v>
      </c>
      <c r="K123" s="54"/>
      <c r="L123" s="54"/>
      <c r="M123" s="51"/>
    </row>
    <row r="124" spans="1:13" s="56" customFormat="1" ht="9" customHeight="1" x14ac:dyDescent="0.2">
      <c r="A124" s="50"/>
      <c r="B124" s="50"/>
      <c r="C124" s="51" t="s">
        <v>20</v>
      </c>
      <c r="D124" s="52"/>
      <c r="E124" s="52"/>
      <c r="F124" s="52"/>
      <c r="G124" s="52"/>
      <c r="H124" s="53"/>
      <c r="I124" s="54"/>
      <c r="J124" s="55">
        <v>4000</v>
      </c>
      <c r="K124" s="54"/>
      <c r="L124" s="54"/>
      <c r="M124" s="51"/>
    </row>
    <row r="125" spans="1:13" s="56" customFormat="1" ht="9" customHeight="1" x14ac:dyDescent="0.2">
      <c r="A125" s="50"/>
      <c r="B125" s="50"/>
      <c r="C125" s="51" t="s">
        <v>23</v>
      </c>
      <c r="D125" s="52"/>
      <c r="E125" s="52"/>
      <c r="F125" s="52"/>
      <c r="G125" s="52"/>
      <c r="H125" s="53"/>
      <c r="I125" s="54"/>
      <c r="J125" s="55">
        <v>7000</v>
      </c>
      <c r="K125" s="54"/>
      <c r="L125" s="54"/>
      <c r="M125" s="51"/>
    </row>
    <row r="126" spans="1:13" s="56" customFormat="1" ht="9" customHeight="1" x14ac:dyDescent="0.2">
      <c r="A126" s="57"/>
      <c r="B126" s="57"/>
      <c r="C126" s="58"/>
      <c r="D126" s="59"/>
      <c r="E126" s="59"/>
      <c r="F126" s="59"/>
      <c r="G126" s="59"/>
      <c r="H126" s="60"/>
      <c r="I126" s="54"/>
      <c r="J126" s="61"/>
      <c r="K126" s="54"/>
      <c r="L126" s="62"/>
      <c r="M126" s="58"/>
    </row>
    <row r="127" spans="1:13" s="56" customFormat="1" ht="9" customHeight="1" x14ac:dyDescent="0.2">
      <c r="A127" s="73">
        <v>12</v>
      </c>
      <c r="B127" s="73">
        <v>10</v>
      </c>
      <c r="C127" s="56" t="s">
        <v>16</v>
      </c>
      <c r="D127" s="74"/>
      <c r="E127" s="74">
        <v>300</v>
      </c>
      <c r="F127" s="74">
        <v>300</v>
      </c>
      <c r="G127" s="52"/>
      <c r="H127" s="75"/>
      <c r="I127" s="54"/>
      <c r="J127" s="76"/>
      <c r="K127" s="54"/>
      <c r="L127" s="77"/>
    </row>
    <row r="128" spans="1:13" s="56" customFormat="1" ht="9" customHeight="1" x14ac:dyDescent="0.2">
      <c r="A128" s="73"/>
      <c r="B128" s="73"/>
      <c r="C128" s="56" t="s">
        <v>17</v>
      </c>
      <c r="D128" s="74"/>
      <c r="E128" s="74">
        <v>1000</v>
      </c>
      <c r="F128" s="74">
        <v>200</v>
      </c>
      <c r="G128" s="52"/>
      <c r="H128" s="75"/>
      <c r="I128" s="54"/>
      <c r="J128" s="76"/>
      <c r="K128" s="54"/>
      <c r="L128" s="77"/>
    </row>
    <row r="129" spans="1:14" s="56" customFormat="1" ht="9" customHeight="1" x14ac:dyDescent="0.2">
      <c r="A129" s="73"/>
      <c r="B129" s="73"/>
      <c r="C129" s="56" t="s">
        <v>27</v>
      </c>
      <c r="D129" s="74"/>
      <c r="E129" s="74">
        <v>500</v>
      </c>
      <c r="F129" s="74">
        <v>500</v>
      </c>
      <c r="G129" s="52"/>
      <c r="H129" s="75"/>
      <c r="I129" s="54"/>
      <c r="J129" s="76"/>
      <c r="K129" s="54"/>
      <c r="L129" s="77"/>
    </row>
    <row r="130" spans="1:14" s="56" customFormat="1" ht="9" customHeight="1" x14ac:dyDescent="0.2">
      <c r="A130" s="73"/>
      <c r="B130" s="73"/>
      <c r="C130" s="56" t="s">
        <v>24</v>
      </c>
      <c r="D130" s="74"/>
      <c r="E130" s="74">
        <f>10*100</f>
        <v>1000</v>
      </c>
      <c r="F130" s="74">
        <v>300</v>
      </c>
      <c r="G130" s="52"/>
      <c r="H130" s="75"/>
      <c r="I130" s="54"/>
      <c r="J130" s="76"/>
      <c r="K130" s="54"/>
      <c r="L130" s="77"/>
    </row>
    <row r="131" spans="1:14" s="56" customFormat="1" ht="9" customHeight="1" x14ac:dyDescent="0.2">
      <c r="A131" s="73"/>
      <c r="B131" s="73"/>
      <c r="C131" s="56" t="s">
        <v>25</v>
      </c>
      <c r="D131" s="74"/>
      <c r="E131" s="74">
        <f>7*50</f>
        <v>350</v>
      </c>
      <c r="F131" s="74">
        <v>0</v>
      </c>
      <c r="G131" s="52"/>
      <c r="H131" s="75"/>
      <c r="I131" s="54"/>
      <c r="J131" s="76"/>
      <c r="K131" s="54"/>
      <c r="L131" s="77"/>
    </row>
    <row r="132" spans="1:14" s="56" customFormat="1" ht="9" customHeight="1" x14ac:dyDescent="0.2">
      <c r="A132" s="73"/>
      <c r="B132" s="73"/>
      <c r="C132" s="56" t="s">
        <v>41</v>
      </c>
      <c r="D132" s="74"/>
      <c r="E132" s="74">
        <v>800</v>
      </c>
      <c r="F132" s="74"/>
      <c r="G132" s="52"/>
      <c r="H132" s="75"/>
      <c r="I132" s="54"/>
      <c r="J132" s="76"/>
      <c r="K132" s="54"/>
      <c r="L132" s="77"/>
    </row>
    <row r="133" spans="1:14" s="56" customFormat="1" ht="9" customHeight="1" x14ac:dyDescent="0.2">
      <c r="A133" s="73"/>
      <c r="B133" s="73"/>
      <c r="C133" s="56" t="s">
        <v>26</v>
      </c>
      <c r="D133" s="74"/>
      <c r="E133" s="74">
        <f>15*100</f>
        <v>1500</v>
      </c>
      <c r="F133" s="74">
        <v>2000</v>
      </c>
      <c r="G133" s="52"/>
      <c r="H133" s="75">
        <f>+SUM(E127:F133)</f>
        <v>8750</v>
      </c>
      <c r="I133" s="54"/>
      <c r="J133" s="76">
        <f>+SUM(J135:J138)</f>
        <v>14400</v>
      </c>
      <c r="K133" s="54"/>
      <c r="L133" s="77">
        <f>+J133-H133</f>
        <v>5650</v>
      </c>
    </row>
    <row r="134" spans="1:14" s="56" customFormat="1" ht="9" customHeight="1" x14ac:dyDescent="0.2">
      <c r="A134" s="73"/>
      <c r="B134" s="73"/>
      <c r="D134" s="74"/>
      <c r="E134" s="74"/>
      <c r="F134" s="74"/>
      <c r="G134" s="52"/>
      <c r="H134" s="75"/>
      <c r="I134" s="54"/>
      <c r="J134" s="76"/>
      <c r="K134" s="54"/>
      <c r="L134" s="77"/>
    </row>
    <row r="135" spans="1:14" s="56" customFormat="1" ht="9" customHeight="1" x14ac:dyDescent="0.2">
      <c r="A135" s="73"/>
      <c r="B135" s="73"/>
      <c r="C135" s="56" t="s">
        <v>22</v>
      </c>
      <c r="D135" s="74"/>
      <c r="E135" s="74"/>
      <c r="F135" s="74"/>
      <c r="G135" s="52"/>
      <c r="H135" s="75"/>
      <c r="I135" s="54"/>
      <c r="J135" s="76">
        <v>3000</v>
      </c>
      <c r="K135" s="54"/>
      <c r="L135" s="77"/>
    </row>
    <row r="136" spans="1:14" s="56" customFormat="1" ht="9" customHeight="1" x14ac:dyDescent="0.2">
      <c r="A136" s="73"/>
      <c r="B136" s="73"/>
      <c r="C136" s="56" t="s">
        <v>21</v>
      </c>
      <c r="D136" s="74"/>
      <c r="E136" s="74"/>
      <c r="F136" s="74"/>
      <c r="G136" s="52"/>
      <c r="H136" s="75"/>
      <c r="I136" s="54"/>
      <c r="J136" s="76">
        <v>400</v>
      </c>
      <c r="K136" s="54"/>
      <c r="L136" s="77"/>
    </row>
    <row r="137" spans="1:14" s="56" customFormat="1" ht="9" customHeight="1" x14ac:dyDescent="0.2">
      <c r="A137" s="73"/>
      <c r="B137" s="73"/>
      <c r="C137" s="56" t="s">
        <v>20</v>
      </c>
      <c r="D137" s="74"/>
      <c r="E137" s="74"/>
      <c r="F137" s="74"/>
      <c r="G137" s="52"/>
      <c r="H137" s="75"/>
      <c r="I137" s="54"/>
      <c r="J137" s="76">
        <v>4000</v>
      </c>
      <c r="K137" s="54"/>
      <c r="L137" s="77"/>
    </row>
    <row r="138" spans="1:14" s="56" customFormat="1" ht="9" customHeight="1" x14ac:dyDescent="0.2">
      <c r="A138" s="73"/>
      <c r="B138" s="73"/>
      <c r="C138" s="56" t="s">
        <v>23</v>
      </c>
      <c r="D138" s="59"/>
      <c r="E138" s="59"/>
      <c r="F138" s="59"/>
      <c r="G138" s="52"/>
      <c r="H138" s="60"/>
      <c r="I138" s="54"/>
      <c r="J138" s="61">
        <v>7000</v>
      </c>
      <c r="K138" s="54"/>
      <c r="L138" s="77"/>
    </row>
    <row r="139" spans="1:14" s="56" customFormat="1" ht="9" customHeight="1" x14ac:dyDescent="0.2">
      <c r="A139" s="73"/>
      <c r="B139" s="73"/>
      <c r="D139" s="77">
        <f>+SUM(D15:D138)</f>
        <v>4000</v>
      </c>
      <c r="E139" s="77">
        <f>+SUM(E15:E138)</f>
        <v>51100</v>
      </c>
      <c r="F139" s="77">
        <f>+SUM(F15:F138)</f>
        <v>39450</v>
      </c>
      <c r="G139" s="52"/>
      <c r="H139" s="78">
        <f>+SUM(H15:H138)</f>
        <v>94550</v>
      </c>
      <c r="I139" s="51"/>
      <c r="J139" s="78">
        <f>+SUM(J15:J138)</f>
        <v>230400</v>
      </c>
      <c r="K139" s="51"/>
    </row>
    <row r="140" spans="1:14" s="56" customFormat="1" ht="9" customHeight="1" x14ac:dyDescent="0.2">
      <c r="A140" s="73"/>
      <c r="B140" s="73"/>
      <c r="D140" s="77"/>
      <c r="E140" s="77"/>
      <c r="F140" s="77"/>
      <c r="G140" s="52"/>
      <c r="H140" s="77"/>
      <c r="I140" s="54"/>
      <c r="J140" s="77"/>
      <c r="K140" s="54"/>
      <c r="L140" s="77"/>
      <c r="M140" s="77"/>
      <c r="N140" s="77"/>
    </row>
    <row r="141" spans="1:14" s="56" customFormat="1" ht="9" customHeight="1" x14ac:dyDescent="0.2">
      <c r="A141" s="73">
        <v>13</v>
      </c>
      <c r="B141" s="73">
        <v>11</v>
      </c>
      <c r="C141" s="56" t="s">
        <v>28</v>
      </c>
      <c r="D141" s="77">
        <v>25000</v>
      </c>
      <c r="E141" s="77">
        <v>10000</v>
      </c>
      <c r="F141" s="77">
        <v>12000</v>
      </c>
      <c r="G141" s="52"/>
      <c r="H141" s="77">
        <f>+SUM(D141:F141)</f>
        <v>47000</v>
      </c>
      <c r="I141" s="54"/>
      <c r="J141" s="77"/>
      <c r="K141" s="54"/>
      <c r="L141" s="77"/>
      <c r="M141" s="77"/>
      <c r="N141" s="77"/>
    </row>
    <row r="142" spans="1:14" s="56" customFormat="1" ht="9" customHeight="1" x14ac:dyDescent="0.2">
      <c r="A142" s="73"/>
      <c r="B142" s="73"/>
      <c r="C142" s="56" t="s">
        <v>29</v>
      </c>
      <c r="D142" s="58"/>
      <c r="E142" s="58"/>
      <c r="F142" s="58"/>
      <c r="G142" s="79"/>
      <c r="H142" s="58"/>
      <c r="I142" s="51"/>
      <c r="J142" s="62">
        <f>0.164*100*12713</f>
        <v>208493.20000000004</v>
      </c>
      <c r="K142" s="51"/>
      <c r="L142" s="80">
        <f>+J142-H141</f>
        <v>161493.20000000004</v>
      </c>
      <c r="M142" s="77"/>
    </row>
    <row r="143" spans="1:14" s="56" customFormat="1" ht="9" customHeight="1" x14ac:dyDescent="0.2">
      <c r="A143" s="110" t="s">
        <v>54</v>
      </c>
      <c r="B143" s="110"/>
      <c r="C143" s="110"/>
      <c r="D143" s="80">
        <f>+D141+D139</f>
        <v>29000</v>
      </c>
      <c r="E143" s="80">
        <f>+E141+E139</f>
        <v>61100</v>
      </c>
      <c r="F143" s="80">
        <f>+F141+F139</f>
        <v>51450</v>
      </c>
      <c r="G143" s="81"/>
      <c r="H143" s="82">
        <f>+H139+F141+D141</f>
        <v>131550</v>
      </c>
      <c r="I143" s="51"/>
      <c r="J143" s="82">
        <f>+J142+J139</f>
        <v>438893.20000000007</v>
      </c>
      <c r="K143" s="51"/>
    </row>
    <row r="144" spans="1:14" s="56" customFormat="1" ht="9" customHeight="1" x14ac:dyDescent="0.2">
      <c r="A144" s="73"/>
      <c r="B144" s="73"/>
      <c r="G144" s="79"/>
      <c r="I144" s="51"/>
      <c r="K144" s="51"/>
    </row>
    <row r="145" spans="1:14" x14ac:dyDescent="0.25">
      <c r="A145" s="29"/>
      <c r="J145" s="88"/>
      <c r="K145" s="89"/>
      <c r="L145" s="90"/>
      <c r="M145" s="56"/>
      <c r="N145" s="56"/>
    </row>
    <row r="146" spans="1:14" x14ac:dyDescent="0.25">
      <c r="A146" s="29"/>
      <c r="I146" s="56" t="s">
        <v>48</v>
      </c>
      <c r="K146" s="51"/>
      <c r="L146" s="91"/>
      <c r="M146" s="92">
        <v>0.2</v>
      </c>
      <c r="N146" s="56"/>
    </row>
    <row r="147" spans="1:14" x14ac:dyDescent="0.25">
      <c r="A147" s="29"/>
      <c r="I147" s="93"/>
      <c r="K147" s="51"/>
      <c r="L147" s="94"/>
      <c r="M147" s="95"/>
      <c r="N147" s="56"/>
    </row>
    <row r="148" spans="1:14" x14ac:dyDescent="0.25">
      <c r="A148" s="29"/>
      <c r="I148" s="56" t="s">
        <v>50</v>
      </c>
      <c r="K148" s="51"/>
      <c r="L148" s="56"/>
      <c r="M148" s="74">
        <f>NPV(0.2,L55:L142)</f>
        <v>57924.100359844175</v>
      </c>
      <c r="N148" s="56"/>
    </row>
    <row r="149" spans="1:14" x14ac:dyDescent="0.25">
      <c r="A149" s="29"/>
      <c r="I149" s="56" t="s">
        <v>51</v>
      </c>
      <c r="K149" s="51"/>
      <c r="L149" s="56"/>
      <c r="M149" s="96">
        <f>+M48</f>
        <v>-13649.607767489711</v>
      </c>
      <c r="N149" s="56"/>
    </row>
    <row r="150" spans="1:14" x14ac:dyDescent="0.25">
      <c r="A150" s="29"/>
      <c r="I150" s="56" t="s">
        <v>49</v>
      </c>
      <c r="K150" s="51"/>
      <c r="L150" s="56"/>
      <c r="M150" s="97">
        <f>M148+M149</f>
        <v>44274.492592354465</v>
      </c>
      <c r="N150" s="56"/>
    </row>
    <row r="151" spans="1:14" x14ac:dyDescent="0.25">
      <c r="A151" s="29"/>
      <c r="I151" s="56"/>
      <c r="K151" s="51"/>
      <c r="L151" s="56"/>
      <c r="M151" s="56"/>
      <c r="N151" s="56"/>
    </row>
    <row r="152" spans="1:14" x14ac:dyDescent="0.25">
      <c r="I152" s="56" t="s">
        <v>52</v>
      </c>
      <c r="K152" s="51"/>
      <c r="L152" s="56"/>
      <c r="M152" s="98">
        <f>IRR(L48:L142)</f>
        <v>0.57590392433989979</v>
      </c>
      <c r="N152" s="56"/>
    </row>
    <row r="153" spans="1:14" x14ac:dyDescent="0.25">
      <c r="J153" s="56"/>
      <c r="K153" s="51"/>
      <c r="L153" s="56"/>
      <c r="M153" s="56"/>
      <c r="N153" s="56"/>
    </row>
    <row r="154" spans="1:14" x14ac:dyDescent="0.25">
      <c r="J154" s="56"/>
      <c r="K154" s="51"/>
      <c r="L154" s="56"/>
      <c r="M154" s="56"/>
      <c r="N154" s="56"/>
    </row>
    <row r="155" spans="1:14" x14ac:dyDescent="0.25">
      <c r="J155" s="56"/>
      <c r="K155" s="51"/>
      <c r="L155" s="56"/>
      <c r="M155" s="56"/>
      <c r="N155" s="56"/>
    </row>
    <row r="156" spans="1:14" x14ac:dyDescent="0.25">
      <c r="J156" s="56"/>
      <c r="K156" s="51"/>
      <c r="L156" s="56"/>
      <c r="M156" s="56"/>
      <c r="N156" s="56"/>
    </row>
    <row r="157" spans="1:14" x14ac:dyDescent="0.25">
      <c r="J157" s="56"/>
      <c r="K157" s="51"/>
      <c r="L157" s="56"/>
      <c r="M157" s="56"/>
      <c r="N157" s="56"/>
    </row>
    <row r="158" spans="1:14" x14ac:dyDescent="0.25">
      <c r="J158" s="56"/>
      <c r="K158" s="51"/>
      <c r="L158" s="56"/>
      <c r="M158" s="56"/>
      <c r="N158" s="56"/>
    </row>
    <row r="159" spans="1:14" x14ac:dyDescent="0.25">
      <c r="J159" s="56"/>
      <c r="K159" s="51"/>
      <c r="L159" s="56"/>
      <c r="M159" s="56"/>
      <c r="N159" s="56"/>
    </row>
    <row r="160" spans="1:14" x14ac:dyDescent="0.25">
      <c r="J160" s="56"/>
      <c r="K160" s="51"/>
      <c r="L160" s="56"/>
      <c r="M160" s="56"/>
      <c r="N160" s="56"/>
    </row>
    <row r="161" spans="10:14" x14ac:dyDescent="0.25">
      <c r="J161" s="56"/>
      <c r="K161" s="51"/>
      <c r="L161" s="56"/>
      <c r="M161" s="56"/>
      <c r="N161" s="56"/>
    </row>
  </sheetData>
  <mergeCells count="7">
    <mergeCell ref="M13:M14"/>
    <mergeCell ref="A143:C143"/>
    <mergeCell ref="D12:L12"/>
    <mergeCell ref="D13:F13"/>
    <mergeCell ref="H13:H14"/>
    <mergeCell ref="J13:J14"/>
    <mergeCell ref="L13:L14"/>
  </mergeCells>
  <conditionalFormatting sqref="L15:M47 L49:M142">
    <cfRule type="cellIs" dxfId="1" priority="2" operator="lessThan">
      <formula>0</formula>
    </cfRule>
  </conditionalFormatting>
  <conditionalFormatting sqref="M149">
    <cfRule type="cellIs" dxfId="0" priority="1" operator="lessThan">
      <formula>0</formula>
    </cfRule>
  </conditionalFormatting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Flujo de Efectivos</vt:lpstr>
      <vt:lpstr>Flujo de Efectivos (form. imp.)</vt:lpstr>
      <vt:lpstr>Sheet1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Abel Marquez</dc:creator>
  <cp:lastModifiedBy>Abel Marquez</cp:lastModifiedBy>
  <dcterms:created xsi:type="dcterms:W3CDTF">2011-11-06T17:26:03Z</dcterms:created>
  <dcterms:modified xsi:type="dcterms:W3CDTF">2013-09-23T03:45:15Z</dcterms:modified>
</cp:coreProperties>
</file>